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Leht1" sheetId="1" r:id="rId1"/>
    <sheet name="Sheet1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kersti.sannik</author>
  </authors>
  <commentList>
    <comment ref="A4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6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51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56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</commentList>
</comments>
</file>

<file path=xl/sharedStrings.xml><?xml version="1.0" encoding="utf-8"?>
<sst xmlns="http://schemas.openxmlformats.org/spreadsheetml/2006/main" count="135" uniqueCount="88">
  <si>
    <t>Omavalitsuse nimi ning määruse nr ja kuupäev</t>
  </si>
  <si>
    <t>2017 täitmine</t>
  </si>
  <si>
    <t>2018 eeldatav täitmine</t>
  </si>
  <si>
    <t xml:space="preserve">2019 eelarve  </t>
  </si>
  <si>
    <t xml:space="preserve">2020 eelarve  </t>
  </si>
  <si>
    <t xml:space="preserve">2021 eelarve  </t>
  </si>
  <si>
    <t xml:space="preserve">2022 eelarve  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</si>
  <si>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</si>
  <si>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</si>
  <si>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</si>
  <si>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</si>
  <si>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</si>
  <si>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</si>
  <si>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</si>
  <si>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</t>
  </si>
  <si>
    <t xml:space="preserve">         sh  toetusfond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</si>
  <si>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</si>
  <si>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</si>
  <si>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</si>
  <si>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</si>
  <si>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</si>
  <si>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</si>
  <si>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</si>
  <si>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</si>
  <si>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</si>
  <si>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</si>
  <si>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</si>
  <si>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</si>
  <si>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</si>
  <si>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      sh projektide omaosalus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</si>
  <si>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</si>
  <si>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</si>
  <si>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</si>
  <si>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</si>
  <si>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</si>
  <si>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</si>
  <si>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</si>
  <si>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</si>
  <si>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</si>
  <si>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</si>
  <si>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</si>
  <si>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</si>
  <si>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</si>
  <si>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</si>
  <si>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</si>
  <si>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</si>
  <si>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kohustused, mis  ei kajastu finantseerimistegevuses</t>
  </si>
  <si>
    <t xml:space="preserve">    sh kohustused, mille võrra võib ületada netovõlakoormuse piirmäära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</si>
  <si>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</si>
  <si>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</si>
  <si>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</si>
  <si>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</si>
  <si>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Vaba netovõlakoormus (eurodes)</t>
  </si>
  <si>
    <t>E/a kontroll (tasakaal)</t>
  </si>
  <si>
    <t>Kohustuste võtmise kontroll</t>
  </si>
  <si>
    <t>Põhitegevuse tulude muutus</t>
  </si>
  <si>
    <t>-</t>
  </si>
  <si>
    <t>Põhitegevuse kulude muutus</t>
  </si>
  <si>
    <t>Omafinantseerimise võimekuse näitaja</t>
  </si>
  <si>
    <t>Suuremad investeeringud nimeliselt</t>
  </si>
  <si>
    <t>siin võib näidata ka art 4502 alt tehtavad investeeringud</t>
  </si>
  <si>
    <t>Kanepi Jäätmejaama rajamine</t>
  </si>
  <si>
    <t>sh toetuse arvelt</t>
  </si>
  <si>
    <t>sh muude vahendite arvelt (omaosalus)</t>
  </si>
  <si>
    <t>Krootuse hooldekodu</t>
  </si>
  <si>
    <t>Keldrimäe 10 renoveerimine</t>
  </si>
  <si>
    <t>Valgjärve pargi renoveerimine</t>
  </si>
  <si>
    <t>Hajaasusutuse programm</t>
  </si>
  <si>
    <t>Saverna koolimaja renoveerimine</t>
  </si>
  <si>
    <t>Saverna hooldekodu elektrisüsteem</t>
  </si>
  <si>
    <t>Maaritsa kultuurimaja fassaad</t>
  </si>
  <si>
    <t>Kergliiklusteede välja arendamine</t>
  </si>
  <si>
    <t xml:space="preserve">Jõksi järve puhkeala </t>
  </si>
  <si>
    <t>Kanepi Seltsimaja õueala II etapp</t>
  </si>
  <si>
    <t>Kanepi keskasula</t>
  </si>
  <si>
    <t>Soodoma ühisveevägi renoveerimine</t>
  </si>
  <si>
    <t>Soodoma reoveepuhasti</t>
  </si>
  <si>
    <t>Külade tuletõrjeveevõtu kohtade väljaarendamine</t>
  </si>
  <si>
    <t>Põlgaste pansionaadi laiendamine</t>
  </si>
  <si>
    <t>Lifti paigaldamine Põlgaste pansionaati</t>
  </si>
  <si>
    <t>Kanepi aleviku muuseumi loomine</t>
  </si>
  <si>
    <t>Kanepi vallamaja renoveerimine</t>
  </si>
  <si>
    <t>Valgjärve küla vabajahoone rajamine</t>
  </si>
  <si>
    <t>Valgjärve küla kanalisatsioonisüsteem</t>
  </si>
  <si>
    <t>Turismiobjektide rajamine ja arendamine
 (sh Valgjärve vaatetorn)</t>
  </si>
  <si>
    <t xml:space="preserve">Elamufondi renoveerimine, optimeerimine </t>
  </si>
  <si>
    <t>Infrastruktuuride arendamine ettevõtluse
 toetamiseks</t>
  </si>
  <si>
    <t xml:space="preserve">2023 eelarve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</si>
</sst>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3" fontId="2" fillId="34" borderId="14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/>
    </xf>
    <xf numFmtId="3" fontId="4" fillId="34" borderId="16" xfId="0" applyNumberFormat="1" applyFont="1" applyFill="1" applyBorder="1" applyAlignment="1">
      <alignment wrapText="1"/>
    </xf>
    <xf numFmtId="3" fontId="4" fillId="35" borderId="17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3" fontId="2" fillId="34" borderId="17" xfId="0" applyNumberFormat="1" applyFont="1" applyFill="1" applyBorder="1" applyAlignment="1">
      <alignment wrapText="1"/>
    </xf>
    <xf numFmtId="3" fontId="2" fillId="34" borderId="16" xfId="0" applyNumberFormat="1" applyFont="1" applyFill="1" applyBorder="1" applyAlignment="1">
      <alignment wrapText="1"/>
    </xf>
    <xf numFmtId="3" fontId="4" fillId="36" borderId="17" xfId="0" applyNumberFormat="1" applyFont="1" applyFill="1" applyBorder="1" applyAlignment="1">
      <alignment wrapText="1"/>
    </xf>
    <xf numFmtId="0" fontId="5" fillId="37" borderId="15" xfId="0" applyFont="1" applyFill="1" applyBorder="1" applyAlignment="1">
      <alignment horizontal="left"/>
    </xf>
    <xf numFmtId="3" fontId="4" fillId="37" borderId="17" xfId="0" applyNumberFormat="1" applyFont="1" applyFill="1" applyBorder="1" applyAlignment="1">
      <alignment wrapText="1"/>
    </xf>
    <xf numFmtId="3" fontId="4" fillId="37" borderId="16" xfId="0" applyNumberFormat="1" applyFont="1" applyFill="1" applyBorder="1" applyAlignment="1">
      <alignment/>
    </xf>
    <xf numFmtId="0" fontId="2" fillId="38" borderId="18" xfId="0" applyFont="1" applyFill="1" applyBorder="1" applyAlignment="1">
      <alignment horizontal="left"/>
    </xf>
    <xf numFmtId="3" fontId="2" fillId="34" borderId="17" xfId="0" applyNumberFormat="1" applyFont="1" applyFill="1" applyBorder="1" applyAlignment="1">
      <alignment wrapText="1"/>
    </xf>
    <xf numFmtId="3" fontId="2" fillId="34" borderId="16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3" fontId="4" fillId="39" borderId="17" xfId="0" applyNumberFormat="1" applyFont="1" applyFill="1" applyBorder="1" applyAlignment="1">
      <alignment wrapText="1"/>
    </xf>
    <xf numFmtId="3" fontId="4" fillId="38" borderId="16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3" fontId="4" fillId="39" borderId="16" xfId="0" applyNumberFormat="1" applyFont="1" applyFill="1" applyBorder="1" applyAlignment="1">
      <alignment/>
    </xf>
    <xf numFmtId="0" fontId="3" fillId="0" borderId="19" xfId="55" applyFont="1" applyFill="1" applyBorder="1" applyAlignment="1">
      <alignment/>
      <protection/>
    </xf>
    <xf numFmtId="0" fontId="3" fillId="0" borderId="18" xfId="0" applyFont="1" applyFill="1" applyBorder="1" applyAlignment="1">
      <alignment horizontal="left"/>
    </xf>
    <xf numFmtId="3" fontId="4" fillId="35" borderId="20" xfId="0" applyNumberFormat="1" applyFont="1" applyFill="1" applyBorder="1" applyAlignment="1">
      <alignment wrapText="1"/>
    </xf>
    <xf numFmtId="3" fontId="8" fillId="0" borderId="16" xfId="55" applyNumberFormat="1" applyFont="1" applyFill="1" applyBorder="1" applyAlignment="1">
      <alignment/>
      <protection/>
    </xf>
    <xf numFmtId="0" fontId="3" fillId="0" borderId="21" xfId="0" applyFont="1" applyFill="1" applyBorder="1" applyAlignment="1">
      <alignment horizontal="left" wrapText="1"/>
    </xf>
    <xf numFmtId="3" fontId="4" fillId="35" borderId="22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3" fontId="4" fillId="40" borderId="17" xfId="0" applyNumberFormat="1" applyFont="1" applyFill="1" applyBorder="1" applyAlignment="1">
      <alignment wrapText="1"/>
    </xf>
    <xf numFmtId="3" fontId="4" fillId="41" borderId="16" xfId="0" applyNumberFormat="1" applyFont="1" applyFill="1" applyBorder="1" applyAlignment="1">
      <alignment/>
    </xf>
    <xf numFmtId="3" fontId="4" fillId="42" borderId="16" xfId="0" applyNumberFormat="1" applyFont="1" applyFill="1" applyBorder="1" applyAlignment="1">
      <alignment/>
    </xf>
    <xf numFmtId="3" fontId="4" fillId="43" borderId="16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" fillId="35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40" borderId="17" xfId="0" applyNumberFormat="1" applyFont="1" applyFill="1" applyBorder="1" applyAlignment="1">
      <alignment wrapText="1"/>
    </xf>
    <xf numFmtId="3" fontId="2" fillId="44" borderId="16" xfId="0" applyNumberFormat="1" applyFont="1" applyFill="1" applyBorder="1" applyAlignment="1">
      <alignment/>
    </xf>
    <xf numFmtId="3" fontId="2" fillId="45" borderId="16" xfId="0" applyNumberFormat="1" applyFont="1" applyFill="1" applyBorder="1" applyAlignment="1">
      <alignment/>
    </xf>
    <xf numFmtId="3" fontId="2" fillId="43" borderId="16" xfId="0" applyNumberFormat="1" applyFont="1" applyFill="1" applyBorder="1" applyAlignment="1">
      <alignment/>
    </xf>
    <xf numFmtId="3" fontId="2" fillId="46" borderId="16" xfId="0" applyNumberFormat="1" applyFont="1" applyFill="1" applyBorder="1" applyAlignment="1">
      <alignment/>
    </xf>
    <xf numFmtId="3" fontId="4" fillId="39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wrapText="1"/>
    </xf>
    <xf numFmtId="3" fontId="4" fillId="47" borderId="25" xfId="0" applyNumberFormat="1" applyFont="1" applyFill="1" applyBorder="1" applyAlignment="1">
      <alignment horizontal="right"/>
    </xf>
    <xf numFmtId="3" fontId="4" fillId="35" borderId="2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164" fontId="3" fillId="34" borderId="17" xfId="0" applyNumberFormat="1" applyFont="1" applyFill="1" applyBorder="1" applyAlignment="1">
      <alignment wrapText="1"/>
    </xf>
    <xf numFmtId="164" fontId="3" fillId="34" borderId="16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0" fontId="4" fillId="0" borderId="17" xfId="0" applyNumberFormat="1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0" fillId="0" borderId="26" xfId="0" applyFont="1" applyFill="1" applyBorder="1" applyAlignment="1">
      <alignment wrapText="1"/>
    </xf>
    <xf numFmtId="3" fontId="10" fillId="34" borderId="27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wrapText="1"/>
    </xf>
    <xf numFmtId="9" fontId="3" fillId="0" borderId="16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48" borderId="0" xfId="0" applyFont="1" applyFill="1" applyAlignment="1">
      <alignment/>
    </xf>
    <xf numFmtId="0" fontId="2" fillId="0" borderId="19" xfId="56" applyFont="1" applyFill="1" applyBorder="1">
      <alignment/>
      <protection/>
    </xf>
    <xf numFmtId="0" fontId="0" fillId="39" borderId="16" xfId="0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3" fontId="0" fillId="0" borderId="16" xfId="0" applyNumberFormat="1" applyBorder="1" applyAlignment="1">
      <alignment/>
    </xf>
    <xf numFmtId="0" fontId="2" fillId="0" borderId="19" xfId="56" applyFont="1" applyFill="1" applyBorder="1" applyAlignment="1">
      <alignment wrapText="1"/>
      <protection/>
    </xf>
    <xf numFmtId="3" fontId="2" fillId="34" borderId="28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49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4" fillId="39" borderId="17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10" fillId="34" borderId="29" xfId="0" applyNumberFormat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wrapText="1"/>
    </xf>
    <xf numFmtId="3" fontId="2" fillId="35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2" fillId="33" borderId="30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mu\AppData\Local\Microsoft\Windows\INetCache\Content.Outlook\659D56OW\EA%20strateegia%20vorm%20t&#228;itmiseks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larvearuanne"/>
      <sheetName val="Strateegia vorm KOV"/>
      <sheetName val="Strateegia vorm valdkonniti"/>
      <sheetName val="Strateegia vorm sõltuv üksus"/>
      <sheetName val="Strateegia vorm arvestusüksus"/>
    </sheetNames>
    <sheetDataSet>
      <sheetData sheetId="0">
        <row r="7">
          <cell r="D7">
            <v>3661448</v>
          </cell>
          <cell r="H7">
            <v>3332000</v>
          </cell>
        </row>
        <row r="8">
          <cell r="D8">
            <v>3421658</v>
          </cell>
          <cell r="H8">
            <v>3092523</v>
          </cell>
        </row>
        <row r="9">
          <cell r="D9">
            <v>239790</v>
          </cell>
          <cell r="H9">
            <v>239477</v>
          </cell>
        </row>
        <row r="14">
          <cell r="D14">
            <v>612298</v>
          </cell>
          <cell r="H14">
            <v>647710.45</v>
          </cell>
        </row>
        <row r="16">
          <cell r="D16">
            <v>531906</v>
          </cell>
          <cell r="H16">
            <v>579621</v>
          </cell>
        </row>
        <row r="17">
          <cell r="D17">
            <v>1537753</v>
          </cell>
          <cell r="H17">
            <v>1271259</v>
          </cell>
        </row>
        <row r="18">
          <cell r="D18">
            <v>98718</v>
          </cell>
          <cell r="H18">
            <v>343033.11</v>
          </cell>
        </row>
        <row r="19">
          <cell r="D19">
            <v>39900</v>
          </cell>
          <cell r="H19">
            <v>35096.8</v>
          </cell>
        </row>
        <row r="25">
          <cell r="D25">
            <v>-507945</v>
          </cell>
          <cell r="H25">
            <v>-522080.85</v>
          </cell>
        </row>
        <row r="31">
          <cell r="D31">
            <v>-3302147</v>
          </cell>
          <cell r="H31">
            <v>-3062054.5</v>
          </cell>
        </row>
        <row r="32">
          <cell r="D32">
            <v>-2298437</v>
          </cell>
          <cell r="H32">
            <v>-2040014.97</v>
          </cell>
        </row>
        <row r="33">
          <cell r="D33">
            <v>-3118</v>
          </cell>
          <cell r="H33">
            <v>-6703.12</v>
          </cell>
        </row>
        <row r="36">
          <cell r="D36">
            <v>6000</v>
          </cell>
          <cell r="H36">
            <v>38060</v>
          </cell>
        </row>
        <row r="37">
          <cell r="D37">
            <v>-617951</v>
          </cell>
          <cell r="H37">
            <v>-985292.11</v>
          </cell>
        </row>
        <row r="38">
          <cell r="D38">
            <v>485878</v>
          </cell>
          <cell r="H38">
            <v>144161.97</v>
          </cell>
        </row>
        <row r="39">
          <cell r="D39">
            <v>-156765</v>
          </cell>
          <cell r="H39">
            <v>-33848.8</v>
          </cell>
        </row>
        <row r="40">
          <cell r="D40">
            <v>0</v>
          </cell>
          <cell r="H40">
            <v>0</v>
          </cell>
        </row>
        <row r="41">
          <cell r="D41">
            <v>-50000</v>
          </cell>
          <cell r="H41">
            <v>0</v>
          </cell>
        </row>
        <row r="42">
          <cell r="D42">
            <v>0</v>
          </cell>
          <cell r="H42">
            <v>0</v>
          </cell>
        </row>
        <row r="43">
          <cell r="D43">
            <v>0</v>
          </cell>
          <cell r="H43">
            <v>0</v>
          </cell>
        </row>
        <row r="44">
          <cell r="D44">
            <v>0</v>
          </cell>
          <cell r="H44">
            <v>0</v>
          </cell>
        </row>
        <row r="45">
          <cell r="D45">
            <v>0</v>
          </cell>
          <cell r="H45">
            <v>0</v>
          </cell>
        </row>
        <row r="46">
          <cell r="D46">
            <v>68</v>
          </cell>
          <cell r="H46">
            <v>62.89</v>
          </cell>
        </row>
        <row r="47">
          <cell r="D47">
            <v>-9921</v>
          </cell>
          <cell r="H47">
            <v>-8428.24</v>
          </cell>
        </row>
        <row r="50">
          <cell r="D50">
            <v>0</v>
          </cell>
          <cell r="H50">
            <v>183785</v>
          </cell>
        </row>
        <row r="51">
          <cell r="D51">
            <v>-188844</v>
          </cell>
          <cell r="H51">
            <v>-185187.57</v>
          </cell>
        </row>
        <row r="52">
          <cell r="D52">
            <v>-161159</v>
          </cell>
          <cell r="H52">
            <v>-268819.94</v>
          </cell>
        </row>
        <row r="53">
          <cell r="H53">
            <v>0</v>
          </cell>
        </row>
        <row r="156">
          <cell r="H156">
            <v>916374.45</v>
          </cell>
        </row>
        <row r="158">
          <cell r="H158">
            <v>318893.89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6">
      <selection activeCell="J55" sqref="J55"/>
    </sheetView>
  </sheetViews>
  <sheetFormatPr defaultColWidth="9.140625" defaultRowHeight="15"/>
  <cols>
    <col min="1" max="1" width="44.140625" style="69" customWidth="1"/>
    <col min="2" max="2" width="10.8515625" style="69" customWidth="1"/>
    <col min="3" max="6" width="9.57421875" style="69" customWidth="1"/>
    <col min="7" max="7" width="10.140625" style="69" customWidth="1"/>
    <col min="8" max="9" width="9.140625" style="69" customWidth="1"/>
    <col min="10" max="10" width="51.00390625" style="69" customWidth="1"/>
    <col min="11" max="250" width="9.140625" style="69" customWidth="1"/>
    <col min="251" max="251" width="44.140625" style="69" customWidth="1"/>
    <col min="252" max="252" width="10.8515625" style="69" customWidth="1"/>
    <col min="253" max="16384" width="9.57421875" style="69" customWidth="1"/>
  </cols>
  <sheetData>
    <row r="1" spans="1:8" ht="54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96" t="s">
        <v>87</v>
      </c>
    </row>
    <row r="2" spans="1:8" ht="15" customHeight="1">
      <c r="A2" s="4" t="s">
        <v>7</v>
      </c>
      <c r="B2" s="5">
        <f aca="true" t="shared" si="0" ref="B2:H2">B3+B7+B8+B12</f>
        <v>6208720.36</v>
      </c>
      <c r="C2" s="5">
        <f t="shared" si="0"/>
        <v>6482023</v>
      </c>
      <c r="D2" s="5">
        <f t="shared" si="0"/>
        <v>6655510.880000001</v>
      </c>
      <c r="E2" s="5">
        <f t="shared" si="0"/>
        <v>6847516.3446</v>
      </c>
      <c r="F2" s="5">
        <f t="shared" si="0"/>
        <v>7048751.029842</v>
      </c>
      <c r="G2" s="81">
        <f t="shared" si="0"/>
        <v>7259668.975706341</v>
      </c>
      <c r="H2" s="81">
        <f t="shared" si="0"/>
        <v>7480746.775751343</v>
      </c>
    </row>
    <row r="3" spans="1:8" ht="15">
      <c r="A3" s="6" t="s">
        <v>8</v>
      </c>
      <c r="B3" s="7">
        <f aca="true" t="shared" si="1" ref="B3:H3">SUM(B4:B6)</f>
        <v>3332000</v>
      </c>
      <c r="C3" s="7">
        <f t="shared" si="1"/>
        <v>3661448</v>
      </c>
      <c r="D3" s="7">
        <f t="shared" si="1"/>
        <v>3832530.9000000004</v>
      </c>
      <c r="E3" s="7">
        <f t="shared" si="1"/>
        <v>4012167.9450000008</v>
      </c>
      <c r="F3" s="7">
        <f t="shared" si="1"/>
        <v>4200786.842250001</v>
      </c>
      <c r="G3" s="11">
        <f t="shared" si="1"/>
        <v>4398836.684362501</v>
      </c>
      <c r="H3" s="11">
        <f t="shared" si="1"/>
        <v>4606789.018580627</v>
      </c>
    </row>
    <row r="4" spans="1:8" ht="15">
      <c r="A4" s="6" t="s">
        <v>9</v>
      </c>
      <c r="B4" s="8">
        <f>'[1]Eelarvearuanne'!H8</f>
        <v>3092523</v>
      </c>
      <c r="C4" s="8">
        <f>'[1]Eelarvearuanne'!D8</f>
        <v>3421658</v>
      </c>
      <c r="D4" s="9">
        <f>C4*1.05</f>
        <v>3592740.9000000004</v>
      </c>
      <c r="E4" s="9">
        <f>D4*1.05</f>
        <v>3772377.9450000008</v>
      </c>
      <c r="F4" s="9">
        <f>E4*1.05</f>
        <v>3960996.842250001</v>
      </c>
      <c r="G4" s="82">
        <f>F4*1.05</f>
        <v>4159046.6843625014</v>
      </c>
      <c r="H4" s="82">
        <f>G4*1.05</f>
        <v>4366999.018580627</v>
      </c>
    </row>
    <row r="5" spans="1:8" ht="15">
      <c r="A5" s="6" t="s">
        <v>10</v>
      </c>
      <c r="B5" s="8">
        <f>'[1]Eelarvearuanne'!H9</f>
        <v>239477</v>
      </c>
      <c r="C5" s="8">
        <f>'[1]Eelarvearuanne'!D9</f>
        <v>239790</v>
      </c>
      <c r="D5" s="9">
        <v>239790</v>
      </c>
      <c r="E5" s="9">
        <v>239790</v>
      </c>
      <c r="F5" s="9">
        <v>239790</v>
      </c>
      <c r="G5" s="82">
        <v>239790</v>
      </c>
      <c r="H5" s="82">
        <v>239790</v>
      </c>
    </row>
    <row r="6" spans="1:8" ht="15">
      <c r="A6" s="6" t="s">
        <v>11</v>
      </c>
      <c r="B6" s="8">
        <f>'[1]Eelarvearuanne'!H7-'[1]Eelarvearuanne'!H8-'[1]Eelarvearuanne'!H9</f>
        <v>0</v>
      </c>
      <c r="C6" s="8">
        <f>'[1]Eelarvearuanne'!D7-'[1]Eelarvearuanne'!D8-'[1]Eelarvearuanne'!D9</f>
        <v>0</v>
      </c>
      <c r="D6" s="9">
        <v>0</v>
      </c>
      <c r="E6" s="9">
        <v>0</v>
      </c>
      <c r="F6" s="9">
        <v>0</v>
      </c>
      <c r="G6" s="82">
        <v>0</v>
      </c>
      <c r="H6" s="82">
        <v>0</v>
      </c>
    </row>
    <row r="7" spans="1:8" ht="15">
      <c r="A7" s="6" t="s">
        <v>12</v>
      </c>
      <c r="B7" s="10">
        <f>'[1]Eelarvearuanne'!H14</f>
        <v>647710.45</v>
      </c>
      <c r="C7" s="10">
        <f>'[1]Eelarvearuanne'!D14</f>
        <v>612298</v>
      </c>
      <c r="D7" s="9">
        <f>C7*1.01</f>
        <v>618420.98</v>
      </c>
      <c r="E7" s="9">
        <f>D7*1.02</f>
        <v>630789.3996</v>
      </c>
      <c r="F7" s="9">
        <f>E7*1.02</f>
        <v>643405.187592</v>
      </c>
      <c r="G7" s="82">
        <f>F7*1.02</f>
        <v>656273.29134384</v>
      </c>
      <c r="H7" s="82">
        <f>G7*1.02</f>
        <v>669398.7571707168</v>
      </c>
    </row>
    <row r="8" spans="1:8" ht="15">
      <c r="A8" s="6" t="s">
        <v>13</v>
      </c>
      <c r="B8" s="11">
        <f aca="true" t="shared" si="2" ref="B8:G8">SUM(B9:B11)</f>
        <v>2193913.11</v>
      </c>
      <c r="C8" s="7">
        <f t="shared" si="2"/>
        <v>2168377</v>
      </c>
      <c r="D8" s="7">
        <f t="shared" si="2"/>
        <v>2164659</v>
      </c>
      <c r="E8" s="7">
        <f t="shared" si="2"/>
        <v>2164659</v>
      </c>
      <c r="F8" s="7">
        <f t="shared" si="2"/>
        <v>2164659</v>
      </c>
      <c r="G8" s="11">
        <f t="shared" si="2"/>
        <v>2164659</v>
      </c>
      <c r="H8" s="11">
        <f>SUM(H9:H11)</f>
        <v>2164659</v>
      </c>
    </row>
    <row r="9" spans="1:8" ht="15">
      <c r="A9" s="6" t="s">
        <v>14</v>
      </c>
      <c r="B9" s="10">
        <f>'[1]Eelarvearuanne'!H16</f>
        <v>579621</v>
      </c>
      <c r="C9" s="10">
        <f>'[1]Eelarvearuanne'!D16</f>
        <v>531906</v>
      </c>
      <c r="D9" s="9">
        <v>531906</v>
      </c>
      <c r="E9" s="9">
        <v>531906</v>
      </c>
      <c r="F9" s="9">
        <v>531906</v>
      </c>
      <c r="G9" s="82">
        <v>531906</v>
      </c>
      <c r="H9" s="82">
        <v>531906</v>
      </c>
    </row>
    <row r="10" spans="1:8" ht="15">
      <c r="A10" s="6" t="s">
        <v>15</v>
      </c>
      <c r="B10" s="10">
        <f>'[1]Eelarvearuanne'!H17</f>
        <v>1271259</v>
      </c>
      <c r="C10" s="10">
        <f>'[1]Eelarvearuanne'!D17</f>
        <v>1537753</v>
      </c>
      <c r="D10" s="9">
        <v>1537753</v>
      </c>
      <c r="E10" s="9">
        <v>1537753</v>
      </c>
      <c r="F10" s="9">
        <v>1537753</v>
      </c>
      <c r="G10" s="82">
        <v>1537753</v>
      </c>
      <c r="H10" s="82">
        <v>1537753</v>
      </c>
    </row>
    <row r="11" spans="1:8" ht="15">
      <c r="A11" s="6" t="s">
        <v>16</v>
      </c>
      <c r="B11" s="10">
        <f>'[1]Eelarvearuanne'!H18</f>
        <v>343033.11</v>
      </c>
      <c r="C11" s="10">
        <f>'[1]Eelarvearuanne'!D18</f>
        <v>98718</v>
      </c>
      <c r="D11" s="9">
        <v>95000</v>
      </c>
      <c r="E11" s="9">
        <v>95000</v>
      </c>
      <c r="F11" s="9">
        <v>95000</v>
      </c>
      <c r="G11" s="82">
        <v>95000</v>
      </c>
      <c r="H11" s="82">
        <v>95000</v>
      </c>
    </row>
    <row r="12" spans="1:8" ht="15">
      <c r="A12" s="6" t="s">
        <v>17</v>
      </c>
      <c r="B12" s="10">
        <f>'[1]Eelarvearuanne'!H19</f>
        <v>35096.8</v>
      </c>
      <c r="C12" s="10">
        <f>'[1]Eelarvearuanne'!D19</f>
        <v>39900</v>
      </c>
      <c r="D12" s="9">
        <v>39900</v>
      </c>
      <c r="E12" s="9">
        <v>39900</v>
      </c>
      <c r="F12" s="9">
        <v>39900</v>
      </c>
      <c r="G12" s="82">
        <v>39900</v>
      </c>
      <c r="H12" s="82">
        <v>39900</v>
      </c>
    </row>
    <row r="13" spans="1:8" ht="15">
      <c r="A13" s="12" t="s">
        <v>18</v>
      </c>
      <c r="B13" s="13">
        <f aca="true" t="shared" si="3" ref="B13:G13">SUM(B14:B15)</f>
        <v>5630853.4399999995</v>
      </c>
      <c r="C13" s="13">
        <f>C14+C15</f>
        <v>6111647</v>
      </c>
      <c r="D13" s="14">
        <f t="shared" si="3"/>
        <v>5901780.09</v>
      </c>
      <c r="E13" s="14">
        <f t="shared" si="3"/>
        <v>6122030.922300001</v>
      </c>
      <c r="F13" s="14">
        <f t="shared" si="3"/>
        <v>6351887.652771001</v>
      </c>
      <c r="G13" s="13">
        <f t="shared" si="3"/>
        <v>6591802.443452671</v>
      </c>
      <c r="H13" s="13">
        <f>SUM(H14:H15)</f>
        <v>6842250.501829287</v>
      </c>
    </row>
    <row r="14" spans="1:8" ht="15">
      <c r="A14" s="6" t="s">
        <v>19</v>
      </c>
      <c r="B14" s="10">
        <f>-'[1]Eelarvearuanne'!H25</f>
        <v>522080.85</v>
      </c>
      <c r="C14" s="10">
        <f>-'[1]Eelarvearuanne'!D25</f>
        <v>507945</v>
      </c>
      <c r="D14" s="9"/>
      <c r="E14" s="9"/>
      <c r="F14" s="9"/>
      <c r="G14" s="82"/>
      <c r="H14" s="82"/>
    </row>
    <row r="15" spans="1:8" ht="15">
      <c r="A15" s="6" t="s">
        <v>20</v>
      </c>
      <c r="B15" s="11">
        <f aca="true" t="shared" si="4" ref="B15:G15">B16+B17+B19</f>
        <v>5108772.59</v>
      </c>
      <c r="C15" s="11">
        <f t="shared" si="4"/>
        <v>5603702</v>
      </c>
      <c r="D15" s="15">
        <f t="shared" si="4"/>
        <v>5901780.09</v>
      </c>
      <c r="E15" s="15">
        <f t="shared" si="4"/>
        <v>6122030.922300001</v>
      </c>
      <c r="F15" s="15">
        <f t="shared" si="4"/>
        <v>6351887.652771001</v>
      </c>
      <c r="G15" s="15">
        <f t="shared" si="4"/>
        <v>6591802.443452671</v>
      </c>
      <c r="H15" s="15">
        <f>H16+H17+H19</f>
        <v>6842250.501829287</v>
      </c>
    </row>
    <row r="16" spans="1:8" ht="15">
      <c r="A16" s="6" t="s">
        <v>21</v>
      </c>
      <c r="B16" s="10">
        <f>-'[1]Eelarvearuanne'!H31</f>
        <v>3062054.5</v>
      </c>
      <c r="C16" s="10">
        <f>-'[1]Eelarvearuanne'!D31</f>
        <v>3302147</v>
      </c>
      <c r="D16" s="9">
        <f>C16*1.05</f>
        <v>3467254.35</v>
      </c>
      <c r="E16" s="9">
        <f>D16*1.05</f>
        <v>3640617.0675000004</v>
      </c>
      <c r="F16" s="9">
        <f>E16*1.05</f>
        <v>3822647.9208750003</v>
      </c>
      <c r="G16" s="82">
        <f>F16*1.05</f>
        <v>4013780.3169187503</v>
      </c>
      <c r="H16" s="82">
        <f>G16*1.05</f>
        <v>4214469.332764688</v>
      </c>
    </row>
    <row r="17" spans="1:8" ht="15">
      <c r="A17" s="6" t="s">
        <v>22</v>
      </c>
      <c r="B17" s="10">
        <f>-'[1]Eelarvearuanne'!H32</f>
        <v>2040014.97</v>
      </c>
      <c r="C17" s="10">
        <f>-'[1]Eelarvearuanne'!D32</f>
        <v>2298437</v>
      </c>
      <c r="D17" s="9">
        <f>C17*1.02</f>
        <v>2344405.74</v>
      </c>
      <c r="E17" s="9">
        <f>D17*1.02</f>
        <v>2391293.8548000003</v>
      </c>
      <c r="F17" s="9">
        <f>E17*1.02</f>
        <v>2439119.7318960004</v>
      </c>
      <c r="G17" s="82">
        <f>F17*1.02</f>
        <v>2487902.1265339204</v>
      </c>
      <c r="H17" s="82">
        <f>G17*1.02</f>
        <v>2537660.169064599</v>
      </c>
    </row>
    <row r="18" spans="1:8" ht="15">
      <c r="A18" s="16" t="s">
        <v>23</v>
      </c>
      <c r="B18" s="17"/>
      <c r="C18" s="17"/>
      <c r="D18" s="18"/>
      <c r="E18" s="18"/>
      <c r="F18" s="18"/>
      <c r="G18" s="83"/>
      <c r="H18" s="83"/>
    </row>
    <row r="19" spans="1:8" ht="15">
      <c r="A19" s="6" t="s">
        <v>24</v>
      </c>
      <c r="B19" s="10">
        <f>-'[1]Eelarvearuanne'!H33</f>
        <v>6703.12</v>
      </c>
      <c r="C19" s="10">
        <f>-'[1]Eelarvearuanne'!D33</f>
        <v>3118</v>
      </c>
      <c r="D19" s="9">
        <v>90120</v>
      </c>
      <c r="E19" s="9">
        <v>90120</v>
      </c>
      <c r="F19" s="9">
        <v>90120</v>
      </c>
      <c r="G19" s="82">
        <v>90120</v>
      </c>
      <c r="H19" s="82">
        <v>90121</v>
      </c>
    </row>
    <row r="20" spans="1:8" ht="15">
      <c r="A20" s="19" t="s">
        <v>25</v>
      </c>
      <c r="B20" s="20">
        <f aca="true" t="shared" si="5" ref="B20:G20">B2-B13</f>
        <v>577866.9200000009</v>
      </c>
      <c r="C20" s="21">
        <f t="shared" si="5"/>
        <v>370376</v>
      </c>
      <c r="D20" s="21">
        <f t="shared" si="5"/>
        <v>753730.790000001</v>
      </c>
      <c r="E20" s="21">
        <f t="shared" si="5"/>
        <v>725485.4222999997</v>
      </c>
      <c r="F20" s="21">
        <f t="shared" si="5"/>
        <v>696863.3770709997</v>
      </c>
      <c r="G20" s="20">
        <f t="shared" si="5"/>
        <v>667866.5322536696</v>
      </c>
      <c r="H20" s="20">
        <f>H2-H13</f>
        <v>638496.273922056</v>
      </c>
    </row>
    <row r="21" spans="1:8" ht="15">
      <c r="A21" s="22" t="s">
        <v>26</v>
      </c>
      <c r="B21" s="20">
        <f aca="true" t="shared" si="6" ref="B21:G21">B22+B23+B25+B26+B27+B28+B29+B30+B31+B32</f>
        <v>-845284.29</v>
      </c>
      <c r="C21" s="20">
        <f>C22+C23+C25+C26+C27+C28+C29+C30+C31+C32</f>
        <v>-342691</v>
      </c>
      <c r="D21" s="20">
        <f>D22+D23+D25+D26+D27+D28+D29+D30+D31+D32</f>
        <v>-548514</v>
      </c>
      <c r="E21" s="20">
        <f t="shared" si="6"/>
        <v>-605319</v>
      </c>
      <c r="F21" s="20">
        <f t="shared" si="6"/>
        <v>-603736</v>
      </c>
      <c r="G21" s="20">
        <f t="shared" si="6"/>
        <v>-602757</v>
      </c>
      <c r="H21" s="20">
        <f>H22+H23+H25+H26+H27+H28+H29+H30+H31+H32</f>
        <v>-602757</v>
      </c>
    </row>
    <row r="22" spans="1:8" ht="12.75" customHeight="1">
      <c r="A22" s="23" t="s">
        <v>27</v>
      </c>
      <c r="B22" s="10">
        <f>'[1]Eelarvearuanne'!H36</f>
        <v>38060</v>
      </c>
      <c r="C22" s="10">
        <f>'[1]Eelarvearuanne'!D36</f>
        <v>6000</v>
      </c>
      <c r="D22" s="9">
        <v>60000</v>
      </c>
      <c r="E22" s="9">
        <v>0</v>
      </c>
      <c r="F22" s="9">
        <v>0</v>
      </c>
      <c r="G22" s="82">
        <v>0</v>
      </c>
      <c r="H22" s="82">
        <v>0</v>
      </c>
    </row>
    <row r="23" spans="1:8" ht="12.75" customHeight="1">
      <c r="A23" s="23" t="s">
        <v>28</v>
      </c>
      <c r="B23" s="10">
        <f>'[1]Eelarvearuanne'!H37</f>
        <v>-985292.11</v>
      </c>
      <c r="C23" s="24">
        <f>'[1]Eelarvearuanne'!D37</f>
        <v>-617951</v>
      </c>
      <c r="D23" s="25">
        <v>-600000</v>
      </c>
      <c r="E23" s="25">
        <v>-600000</v>
      </c>
      <c r="F23" s="25">
        <v>-600000</v>
      </c>
      <c r="G23" s="84">
        <v>-600000</v>
      </c>
      <c r="H23" s="84">
        <v>-600000</v>
      </c>
    </row>
    <row r="24" spans="1:8" ht="15">
      <c r="A24" s="26" t="s">
        <v>29</v>
      </c>
      <c r="B24" s="10">
        <f>-(-B23-B25)</f>
        <v>-841130.14</v>
      </c>
      <c r="C24" s="25">
        <v>-617951</v>
      </c>
      <c r="D24" s="25">
        <v>-600000</v>
      </c>
      <c r="E24" s="25">
        <v>-600000</v>
      </c>
      <c r="F24" s="25">
        <v>-600000</v>
      </c>
      <c r="G24" s="84">
        <v>-600000</v>
      </c>
      <c r="H24" s="84">
        <v>-600000</v>
      </c>
    </row>
    <row r="25" spans="1:8" ht="12.75" customHeight="1">
      <c r="A25" s="27" t="s">
        <v>30</v>
      </c>
      <c r="B25" s="10">
        <f>'[1]Eelarvearuanne'!H38</f>
        <v>144161.97</v>
      </c>
      <c r="C25" s="28">
        <f>'[1]Eelarvearuanne'!D38</f>
        <v>485878</v>
      </c>
      <c r="D25" s="25">
        <v>40000</v>
      </c>
      <c r="E25" s="25">
        <v>40000</v>
      </c>
      <c r="F25" s="25">
        <v>40000</v>
      </c>
      <c r="G25" s="84">
        <v>40000</v>
      </c>
      <c r="H25" s="84">
        <v>40000</v>
      </c>
    </row>
    <row r="26" spans="1:8" ht="12.75" customHeight="1">
      <c r="A26" s="23" t="s">
        <v>31</v>
      </c>
      <c r="B26" s="10">
        <f>'[1]Eelarvearuanne'!H39</f>
        <v>-33848.8</v>
      </c>
      <c r="C26" s="10">
        <f>'[1]Eelarvearuanne'!D39</f>
        <v>-156765</v>
      </c>
      <c r="D26" s="9">
        <v>-40000</v>
      </c>
      <c r="E26" s="9">
        <v>-40000</v>
      </c>
      <c r="F26" s="9">
        <v>-40000</v>
      </c>
      <c r="G26" s="82">
        <v>-40000</v>
      </c>
      <c r="H26" s="82">
        <v>-40000</v>
      </c>
    </row>
    <row r="27" spans="1:8" ht="12.75" customHeight="1">
      <c r="A27" s="29" t="s">
        <v>32</v>
      </c>
      <c r="B27" s="10">
        <f>'[1]Eelarvearuanne'!H40+'[1]Eelarvearuanne'!H42</f>
        <v>0</v>
      </c>
      <c r="C27" s="10">
        <f>'[1]Eelarvearuanne'!D40+'[1]Eelarvearuanne'!D42</f>
        <v>0</v>
      </c>
      <c r="D27" s="9"/>
      <c r="E27" s="9"/>
      <c r="F27" s="9"/>
      <c r="G27" s="82"/>
      <c r="H27" s="82"/>
    </row>
    <row r="28" spans="1:8" ht="12.75" customHeight="1">
      <c r="A28" s="29" t="s">
        <v>33</v>
      </c>
      <c r="B28" s="10">
        <f>'[1]Eelarvearuanne'!H41+'[1]Eelarvearuanne'!H43</f>
        <v>0</v>
      </c>
      <c r="C28" s="10">
        <f>'[1]Eelarvearuanne'!D41+'[1]Eelarvearuanne'!D43</f>
        <v>-50000</v>
      </c>
      <c r="D28" s="9"/>
      <c r="E28" s="9"/>
      <c r="F28" s="9"/>
      <c r="G28" s="82"/>
      <c r="H28" s="82"/>
    </row>
    <row r="29" spans="1:8" ht="12.75" customHeight="1">
      <c r="A29" s="30" t="s">
        <v>34</v>
      </c>
      <c r="B29" s="31">
        <f>'[1]Eelarvearuanne'!H44</f>
        <v>0</v>
      </c>
      <c r="C29" s="31">
        <f>'[1]Eelarvearuanne'!D44</f>
        <v>0</v>
      </c>
      <c r="D29" s="9"/>
      <c r="E29" s="9"/>
      <c r="F29" s="9"/>
      <c r="G29" s="82"/>
      <c r="H29" s="82"/>
    </row>
    <row r="30" spans="1:8" ht="12.75" customHeight="1">
      <c r="A30" s="29" t="s">
        <v>35</v>
      </c>
      <c r="B30" s="10">
        <f>'[1]Eelarvearuanne'!H45</f>
        <v>0</v>
      </c>
      <c r="C30" s="10">
        <f>'[1]Eelarvearuanne'!D45</f>
        <v>0</v>
      </c>
      <c r="D30" s="32"/>
      <c r="E30" s="9"/>
      <c r="F30" s="9"/>
      <c r="G30" s="82"/>
      <c r="H30" s="82"/>
    </row>
    <row r="31" spans="1:8" ht="12.75" customHeight="1">
      <c r="A31" s="33" t="s">
        <v>36</v>
      </c>
      <c r="B31" s="34">
        <f>'[1]Eelarvearuanne'!H46</f>
        <v>62.89</v>
      </c>
      <c r="C31" s="34">
        <f>'[1]Eelarvearuanne'!D46</f>
        <v>68</v>
      </c>
      <c r="D31" s="9"/>
      <c r="E31" s="9"/>
      <c r="F31" s="9"/>
      <c r="G31" s="82"/>
      <c r="H31" s="82"/>
    </row>
    <row r="32" spans="1:8" ht="15">
      <c r="A32" s="33" t="s">
        <v>37</v>
      </c>
      <c r="B32" s="10">
        <f>'[1]Eelarvearuanne'!H47</f>
        <v>-8428.24</v>
      </c>
      <c r="C32" s="10">
        <f>'[1]Eelarvearuanne'!D47</f>
        <v>-9921</v>
      </c>
      <c r="D32" s="9">
        <v>-8514</v>
      </c>
      <c r="E32" s="9">
        <v>-5319</v>
      </c>
      <c r="F32" s="9">
        <v>-3736</v>
      </c>
      <c r="G32" s="82">
        <v>-2757</v>
      </c>
      <c r="H32" s="82">
        <v>-2757</v>
      </c>
    </row>
    <row r="33" spans="1:8" ht="15">
      <c r="A33" s="35" t="s">
        <v>38</v>
      </c>
      <c r="B33" s="20">
        <f aca="true" t="shared" si="7" ref="B33:G33">B20+B21</f>
        <v>-267417.3699999992</v>
      </c>
      <c r="C33" s="21">
        <f t="shared" si="7"/>
        <v>27685</v>
      </c>
      <c r="D33" s="21">
        <f>D20+D21</f>
        <v>205216.79000000097</v>
      </c>
      <c r="E33" s="21">
        <f t="shared" si="7"/>
        <v>120166.42229999974</v>
      </c>
      <c r="F33" s="21">
        <f t="shared" si="7"/>
        <v>93127.3770709997</v>
      </c>
      <c r="G33" s="20">
        <f t="shared" si="7"/>
        <v>65109.532253669575</v>
      </c>
      <c r="H33" s="20">
        <f>H20+H21</f>
        <v>35739.27392205596</v>
      </c>
    </row>
    <row r="34" spans="1:8" ht="15">
      <c r="A34" s="35" t="s">
        <v>39</v>
      </c>
      <c r="B34" s="20">
        <f aca="true" t="shared" si="8" ref="B34:G34">B35+B36</f>
        <v>-1402.570000000007</v>
      </c>
      <c r="C34" s="21">
        <f t="shared" si="8"/>
        <v>-188844</v>
      </c>
      <c r="D34" s="21">
        <f t="shared" si="8"/>
        <v>-201258</v>
      </c>
      <c r="E34" s="21">
        <f t="shared" si="8"/>
        <v>-147481</v>
      </c>
      <c r="F34" s="21">
        <f t="shared" si="8"/>
        <v>-108294</v>
      </c>
      <c r="G34" s="20">
        <f t="shared" si="8"/>
        <v>-67653</v>
      </c>
      <c r="H34" s="20">
        <f>H35+H36</f>
        <v>-67652</v>
      </c>
    </row>
    <row r="35" spans="1:8" ht="15">
      <c r="A35" s="36" t="s">
        <v>40</v>
      </c>
      <c r="B35" s="10">
        <f>'[1]Eelarvearuanne'!H50</f>
        <v>183785</v>
      </c>
      <c r="C35" s="10">
        <f>'[1]Eelarvearuanne'!D50</f>
        <v>0</v>
      </c>
      <c r="D35" s="9"/>
      <c r="E35" s="9"/>
      <c r="F35" s="9"/>
      <c r="G35" s="82"/>
      <c r="H35" s="82"/>
    </row>
    <row r="36" spans="1:8" ht="15">
      <c r="A36" s="36" t="s">
        <v>41</v>
      </c>
      <c r="B36" s="10">
        <f>'[1]Eelarvearuanne'!H51</f>
        <v>-185187.57</v>
      </c>
      <c r="C36" s="10">
        <f>'[1]Eelarvearuanne'!D51</f>
        <v>-188844</v>
      </c>
      <c r="D36" s="9">
        <v>-201258</v>
      </c>
      <c r="E36" s="9">
        <v>-147481</v>
      </c>
      <c r="F36" s="9">
        <v>-108294</v>
      </c>
      <c r="G36" s="82">
        <v>-67653</v>
      </c>
      <c r="H36" s="82">
        <v>-67652</v>
      </c>
    </row>
    <row r="37" spans="1:8" ht="25.5">
      <c r="A37" s="37" t="s">
        <v>42</v>
      </c>
      <c r="B37" s="10">
        <f>'[1]Eelarvearuanne'!H52</f>
        <v>-268819.94</v>
      </c>
      <c r="C37" s="38">
        <f>'[1]Eelarvearuanne'!D52</f>
        <v>-161159</v>
      </c>
      <c r="D37" s="39">
        <f>D33+D34+D38</f>
        <v>3958.7900000009686</v>
      </c>
      <c r="E37" s="40">
        <f>E33+E34+E38</f>
        <v>-27314.577700000256</v>
      </c>
      <c r="F37" s="41">
        <f>F33+F34+F38</f>
        <v>-15166.622929000296</v>
      </c>
      <c r="G37" s="85">
        <f>G33+G34+G38</f>
        <v>-2543.467746330425</v>
      </c>
      <c r="H37" s="85">
        <f>H33+H34+H38</f>
        <v>-31912.72607794404</v>
      </c>
    </row>
    <row r="38" spans="1:8" ht="38.25">
      <c r="A38" s="37" t="s">
        <v>43</v>
      </c>
      <c r="B38" s="10">
        <f>'[1]Eelarvearuanne'!H53</f>
        <v>0</v>
      </c>
      <c r="C38" s="10">
        <f>'[1]Eelarvearuanne'!D53</f>
        <v>0</v>
      </c>
      <c r="D38" s="9"/>
      <c r="E38" s="9"/>
      <c r="F38" s="9"/>
      <c r="G38" s="82"/>
      <c r="H38" s="82"/>
    </row>
    <row r="39" spans="1:8" ht="15">
      <c r="A39" s="42"/>
      <c r="B39" s="43"/>
      <c r="C39" s="43"/>
      <c r="D39" s="44"/>
      <c r="E39" s="44"/>
      <c r="F39" s="44"/>
      <c r="G39" s="86"/>
      <c r="H39" s="86"/>
    </row>
    <row r="40" spans="1:8" ht="13.5" customHeight="1">
      <c r="A40" s="45" t="s">
        <v>44</v>
      </c>
      <c r="B40" s="46">
        <f>'[1]Eelarvearuanne'!H158</f>
        <v>318893.89</v>
      </c>
      <c r="C40" s="47">
        <f>B40+C37</f>
        <v>157734.89</v>
      </c>
      <c r="D40" s="48">
        <f>C40+D37</f>
        <v>161693.68000000098</v>
      </c>
      <c r="E40" s="49">
        <f>D40+E37</f>
        <v>134379.10230000073</v>
      </c>
      <c r="F40" s="50">
        <f>E40+F37</f>
        <v>119212.47937100043</v>
      </c>
      <c r="G40" s="87">
        <f>F40+G37</f>
        <v>116669.01162467</v>
      </c>
      <c r="H40" s="87">
        <f>G40+H37</f>
        <v>84756.28554672597</v>
      </c>
    </row>
    <row r="41" spans="1:8" ht="25.5">
      <c r="A41" s="37" t="s">
        <v>45</v>
      </c>
      <c r="B41" s="51">
        <f>'[1]Eelarvearuanne'!H156+B42</f>
        <v>916374.45</v>
      </c>
      <c r="C41" s="28">
        <f>B41+C34+C42-B42</f>
        <v>727530.45</v>
      </c>
      <c r="D41" s="28">
        <f>C41+D34+D42-C42</f>
        <v>526272.45</v>
      </c>
      <c r="E41" s="28">
        <f>D41+E34+E42-D42</f>
        <v>378791.44999999995</v>
      </c>
      <c r="F41" s="28">
        <f>E41+F34+F42-E42</f>
        <v>270497.44999999995</v>
      </c>
      <c r="G41" s="88">
        <f>F41+G34+G42-F42</f>
        <v>202844.44999999995</v>
      </c>
      <c r="H41" s="88">
        <f>G41+H34+H42-G42</f>
        <v>135192.44999999995</v>
      </c>
    </row>
    <row r="42" spans="1:8" s="70" customFormat="1" ht="16.5" customHeight="1">
      <c r="A42" s="52" t="s">
        <v>46</v>
      </c>
      <c r="B42" s="53"/>
      <c r="C42" s="53"/>
      <c r="D42" s="53"/>
      <c r="E42" s="53"/>
      <c r="F42" s="53"/>
      <c r="G42" s="53"/>
      <c r="H42" s="53"/>
    </row>
    <row r="43" spans="1:8" ht="22.5">
      <c r="A43" s="52" t="s">
        <v>47</v>
      </c>
      <c r="B43" s="54">
        <f>'[1]Eelarvearuanne'!H157</f>
        <v>0</v>
      </c>
      <c r="C43" s="54">
        <f>'[1]Eelarvearuanne'!D157</f>
        <v>0</v>
      </c>
      <c r="D43" s="9"/>
      <c r="E43" s="9"/>
      <c r="F43" s="9"/>
      <c r="G43" s="89"/>
      <c r="H43" s="89"/>
    </row>
    <row r="44" spans="1:8" ht="15">
      <c r="A44" s="55" t="s">
        <v>48</v>
      </c>
      <c r="B44" s="11">
        <f aca="true" t="shared" si="9" ref="B44:G44">IF(B41-B40&lt;0,0,B41-B40)</f>
        <v>597480.5599999999</v>
      </c>
      <c r="C44" s="11">
        <f t="shared" si="9"/>
        <v>569795.5599999999</v>
      </c>
      <c r="D44" s="11">
        <f t="shared" si="9"/>
        <v>364578.76999999897</v>
      </c>
      <c r="E44" s="11">
        <f t="shared" si="9"/>
        <v>244412.34769999923</v>
      </c>
      <c r="F44" s="11">
        <f t="shared" si="9"/>
        <v>151284.97062899952</v>
      </c>
      <c r="G44" s="11">
        <f t="shared" si="9"/>
        <v>86175.43837532995</v>
      </c>
      <c r="H44" s="11">
        <f>IF(H41-H40&lt;0,0,H41-H40)</f>
        <v>50436.16445327399</v>
      </c>
    </row>
    <row r="45" spans="1:8" ht="15">
      <c r="A45" s="55" t="s">
        <v>49</v>
      </c>
      <c r="B45" s="56">
        <f aca="true" t="shared" si="10" ref="B45:G45">B44/B2</f>
        <v>0.09623248034317976</v>
      </c>
      <c r="C45" s="57">
        <f t="shared" si="10"/>
        <v>0.08790397072025198</v>
      </c>
      <c r="D45" s="57">
        <f t="shared" si="10"/>
        <v>0.05477848005561354</v>
      </c>
      <c r="E45" s="57">
        <f t="shared" si="10"/>
        <v>0.035693576385946786</v>
      </c>
      <c r="F45" s="57">
        <f t="shared" si="10"/>
        <v>0.021462663383698857</v>
      </c>
      <c r="G45" s="56">
        <f t="shared" si="10"/>
        <v>0.011870436333076106</v>
      </c>
      <c r="H45" s="56">
        <f>H44/H2</f>
        <v>0.0067421296249141295</v>
      </c>
    </row>
    <row r="46" spans="1:8" ht="15">
      <c r="A46" s="55" t="s">
        <v>50</v>
      </c>
      <c r="B46" s="11">
        <f aca="true" t="shared" si="11" ref="B46:G46">IF((B20+B18)*6&gt;B2,B2+B43,IF((B20+B18)*6&lt;0.6*B2,0.6*B2+B43,(B20+B18)*6+B43))</f>
        <v>3725232.216</v>
      </c>
      <c r="C46" s="11">
        <f t="shared" si="11"/>
        <v>3889213.8</v>
      </c>
      <c r="D46" s="11">
        <f t="shared" si="11"/>
        <v>4522384.740000006</v>
      </c>
      <c r="E46" s="11">
        <f t="shared" si="11"/>
        <v>4352912.533799998</v>
      </c>
      <c r="F46" s="11">
        <f t="shared" si="11"/>
        <v>4229250.6179052</v>
      </c>
      <c r="G46" s="11">
        <f t="shared" si="11"/>
        <v>4355801.385423805</v>
      </c>
      <c r="H46" s="11">
        <f>IF((H20+H18)*6&gt;H2,H2+H43,IF((H20+H18)*6&lt;0.6*H2,0.6*H2+H43,(H20+H18)*6+H43))</f>
        <v>4488448.065450805</v>
      </c>
    </row>
    <row r="47" spans="1:10" ht="13.5" customHeight="1">
      <c r="A47" s="55" t="s">
        <v>51</v>
      </c>
      <c r="B47" s="57">
        <f aca="true" t="shared" si="12" ref="B47:G47">B46/B2</f>
        <v>0.6</v>
      </c>
      <c r="C47" s="57">
        <f t="shared" si="12"/>
        <v>0.6</v>
      </c>
      <c r="D47" s="57">
        <f t="shared" si="12"/>
        <v>0.6794947557804917</v>
      </c>
      <c r="E47" s="57">
        <f t="shared" si="12"/>
        <v>0.6356921714006183</v>
      </c>
      <c r="F47" s="57">
        <f t="shared" si="12"/>
        <v>0.6</v>
      </c>
      <c r="G47" s="56">
        <f t="shared" si="12"/>
        <v>0.6</v>
      </c>
      <c r="H47" s="56">
        <f>H46/H2</f>
        <v>0.6</v>
      </c>
      <c r="I47" s="71"/>
      <c r="J47" s="71"/>
    </row>
    <row r="48" spans="1:8" ht="15">
      <c r="A48" s="55" t="s">
        <v>52</v>
      </c>
      <c r="B48" s="7">
        <f aca="true" t="shared" si="13" ref="B48:G48">B46-B44</f>
        <v>3127751.656</v>
      </c>
      <c r="C48" s="7">
        <f t="shared" si="13"/>
        <v>3319418.2399999998</v>
      </c>
      <c r="D48" s="7">
        <f t="shared" si="13"/>
        <v>4157805.9700000067</v>
      </c>
      <c r="E48" s="7">
        <f t="shared" si="13"/>
        <v>4108500.186099999</v>
      </c>
      <c r="F48" s="7">
        <f t="shared" si="13"/>
        <v>4077965.647276201</v>
      </c>
      <c r="G48" s="11">
        <f t="shared" si="13"/>
        <v>4269625.947048475</v>
      </c>
      <c r="H48" s="11">
        <f>H46-H44</f>
        <v>4438011.900997532</v>
      </c>
    </row>
    <row r="49" spans="1:8" ht="15">
      <c r="A49" s="58"/>
      <c r="B49" s="59"/>
      <c r="C49" s="60"/>
      <c r="D49" s="60"/>
      <c r="E49" s="60"/>
      <c r="F49" s="60"/>
      <c r="G49" s="90"/>
      <c r="H49" s="90"/>
    </row>
    <row r="50" spans="1:8" s="72" customFormat="1" ht="13.5" thickBot="1">
      <c r="A50" s="61" t="s">
        <v>53</v>
      </c>
      <c r="B50" s="62">
        <f aca="true" t="shared" si="14" ref="B50:G50">B33+B34-B37+B38</f>
        <v>8.149072527885437E-10</v>
      </c>
      <c r="C50" s="62">
        <f t="shared" si="14"/>
        <v>0</v>
      </c>
      <c r="D50" s="62">
        <f>D33+D34-D37+D38</f>
        <v>0</v>
      </c>
      <c r="E50" s="62">
        <f t="shared" si="14"/>
        <v>0</v>
      </c>
      <c r="F50" s="62">
        <f t="shared" si="14"/>
        <v>0</v>
      </c>
      <c r="G50" s="91">
        <f t="shared" si="14"/>
        <v>0</v>
      </c>
      <c r="H50" s="91">
        <f>H33+H34-H37+H38</f>
        <v>0</v>
      </c>
    </row>
    <row r="51" spans="1:8" s="73" customFormat="1" ht="11.25">
      <c r="A51" s="63" t="s">
        <v>54</v>
      </c>
      <c r="B51" s="64" t="str">
        <f aca="true" t="shared" si="15" ref="B51:G51">IF((-B24-B26-B28-B30)&lt;B35,"FALSE","OK")</f>
        <v>OK</v>
      </c>
      <c r="C51" s="64" t="str">
        <f t="shared" si="15"/>
        <v>OK</v>
      </c>
      <c r="D51" s="64" t="str">
        <f t="shared" si="15"/>
        <v>OK</v>
      </c>
      <c r="E51" s="64" t="str">
        <f t="shared" si="15"/>
        <v>OK</v>
      </c>
      <c r="F51" s="64" t="str">
        <f t="shared" si="15"/>
        <v>OK</v>
      </c>
      <c r="G51" s="64" t="str">
        <f t="shared" si="15"/>
        <v>OK</v>
      </c>
      <c r="H51" s="64" t="str">
        <f>IF((-H24-H26-H28-H30)&lt;H35,"FALSE","OK")</f>
        <v>OK</v>
      </c>
    </row>
    <row r="52" spans="1:8" ht="15">
      <c r="A52" s="65" t="s">
        <v>55</v>
      </c>
      <c r="B52" s="66" t="s">
        <v>56</v>
      </c>
      <c r="C52" s="67">
        <f>C2/B2-1</f>
        <v>0.044019157596590475</v>
      </c>
      <c r="D52" s="67">
        <f>D2/C2-1</f>
        <v>0.026764465352869138</v>
      </c>
      <c r="E52" s="67">
        <f>E2/D2-1</f>
        <v>0.028849094842137823</v>
      </c>
      <c r="F52" s="67">
        <f>F2/E2-1</f>
        <v>0.02938798173160917</v>
      </c>
      <c r="G52" s="92">
        <f>G2/F2-1</f>
        <v>0.029922740209064713</v>
      </c>
      <c r="H52" s="92">
        <f>H2/G2-1</f>
        <v>0.030452876127660122</v>
      </c>
    </row>
    <row r="53" spans="1:8" ht="15">
      <c r="A53" s="65" t="s">
        <v>57</v>
      </c>
      <c r="B53" s="66" t="s">
        <v>56</v>
      </c>
      <c r="C53" s="67">
        <f>C13/B13-1</f>
        <v>0.0853855574688871</v>
      </c>
      <c r="D53" s="67">
        <f>D13/C13-1</f>
        <v>-0.03433884679530741</v>
      </c>
      <c r="E53" s="67">
        <f>E13/D13-1</f>
        <v>0.03731938990292005</v>
      </c>
      <c r="F53" s="67">
        <f>F13/E13-1</f>
        <v>0.0375458297072182</v>
      </c>
      <c r="G53" s="92">
        <f>G13/F13-1</f>
        <v>0.03777062879520665</v>
      </c>
      <c r="H53" s="92">
        <f>H13/G13-1</f>
        <v>0.03799386594562981</v>
      </c>
    </row>
    <row r="54" spans="1:8" ht="15">
      <c r="A54" s="65" t="s">
        <v>58</v>
      </c>
      <c r="B54" s="68">
        <f aca="true" t="shared" si="16" ref="B54:G54">B2/B13</f>
        <v>1.102625104019756</v>
      </c>
      <c r="C54" s="68">
        <f t="shared" si="16"/>
        <v>1.0606016676028573</v>
      </c>
      <c r="D54" s="68">
        <f t="shared" si="16"/>
        <v>1.1277124492112347</v>
      </c>
      <c r="E54" s="68">
        <f t="shared" si="16"/>
        <v>1.1185040440840244</v>
      </c>
      <c r="F54" s="68">
        <f t="shared" si="16"/>
        <v>1.1097096509203834</v>
      </c>
      <c r="G54" s="93">
        <f t="shared" si="16"/>
        <v>1.1013177409339732</v>
      </c>
      <c r="H54" s="93">
        <f>H2/H13</f>
        <v>1.0933167053371333</v>
      </c>
    </row>
    <row r="55" ht="25.5" customHeight="1">
      <c r="H55" s="98"/>
    </row>
    <row r="56" spans="1:8" ht="15">
      <c r="A56" s="72" t="s">
        <v>59</v>
      </c>
      <c r="B56" s="74" t="s">
        <v>60</v>
      </c>
      <c r="C56" s="74"/>
      <c r="D56" s="74"/>
      <c r="E56" s="74"/>
      <c r="F56" s="74"/>
      <c r="H56" s="97"/>
    </row>
    <row r="57" spans="1:8" ht="15">
      <c r="A57" s="75" t="s">
        <v>61</v>
      </c>
      <c r="B57" s="76"/>
      <c r="C57" s="77">
        <f>SUM(C58:C59)</f>
        <v>100000</v>
      </c>
      <c r="D57" s="77">
        <f>SUM(D58:D59)</f>
        <v>165589.8</v>
      </c>
      <c r="E57" s="77">
        <f>SUM(E58:E59)</f>
        <v>0</v>
      </c>
      <c r="F57" s="77">
        <f>SUM(F58:F59)</f>
        <v>0</v>
      </c>
      <c r="G57" s="94">
        <f>SUM(G58:G59)</f>
        <v>0</v>
      </c>
      <c r="H57" s="97"/>
    </row>
    <row r="58" spans="1:8" ht="15">
      <c r="A58" s="78" t="s">
        <v>62</v>
      </c>
      <c r="B58" s="76"/>
      <c r="C58" s="9">
        <v>80000</v>
      </c>
      <c r="D58" s="79">
        <v>119192.35</v>
      </c>
      <c r="E58" s="79"/>
      <c r="F58" s="79"/>
      <c r="G58" s="95"/>
      <c r="H58" s="97"/>
    </row>
    <row r="59" spans="1:8" ht="15">
      <c r="A59" s="78" t="s">
        <v>63</v>
      </c>
      <c r="B59" s="76"/>
      <c r="C59" s="79">
        <v>20000</v>
      </c>
      <c r="D59" s="79">
        <v>46397.45</v>
      </c>
      <c r="E59" s="79"/>
      <c r="F59" s="79"/>
      <c r="G59" s="95"/>
      <c r="H59" s="97"/>
    </row>
    <row r="60" spans="1:8" ht="15">
      <c r="A60" s="75" t="s">
        <v>64</v>
      </c>
      <c r="B60" s="76"/>
      <c r="C60" s="77">
        <f>SUM(C61:C62)</f>
        <v>63680</v>
      </c>
      <c r="D60" s="77">
        <f>SUM(D61:D62)</f>
        <v>64320</v>
      </c>
      <c r="E60" s="77">
        <f>SUM(E61:E62)</f>
        <v>0</v>
      </c>
      <c r="F60" s="77">
        <f>SUM(F61:F62)</f>
        <v>0</v>
      </c>
      <c r="G60" s="94">
        <f>SUM(G61:G62)</f>
        <v>0</v>
      </c>
      <c r="H60" s="97"/>
    </row>
    <row r="61" spans="1:8" ht="15">
      <c r="A61" s="78" t="s">
        <v>62</v>
      </c>
      <c r="B61" s="76"/>
      <c r="C61" s="79">
        <v>40000</v>
      </c>
      <c r="D61" s="79">
        <v>40640</v>
      </c>
      <c r="E61" s="79"/>
      <c r="F61" s="79"/>
      <c r="G61" s="95"/>
      <c r="H61" s="97"/>
    </row>
    <row r="62" spans="1:8" ht="15">
      <c r="A62" s="78" t="s">
        <v>63</v>
      </c>
      <c r="B62" s="76"/>
      <c r="C62" s="79">
        <v>23680</v>
      </c>
      <c r="D62" s="79">
        <v>23680</v>
      </c>
      <c r="E62" s="79"/>
      <c r="F62" s="79"/>
      <c r="G62" s="95"/>
      <c r="H62" s="97"/>
    </row>
    <row r="63" spans="1:8" ht="15">
      <c r="A63" s="75" t="s">
        <v>65</v>
      </c>
      <c r="B63" s="76"/>
      <c r="C63" s="77">
        <f>SUM(C64:C65)</f>
        <v>0</v>
      </c>
      <c r="D63" s="77">
        <f>SUM(D64:D65)</f>
        <v>393750</v>
      </c>
      <c r="E63" s="77">
        <f>SUM(E64:E65)</f>
        <v>393750</v>
      </c>
      <c r="F63" s="77">
        <f>SUM(F64:F65)</f>
        <v>0</v>
      </c>
      <c r="G63" s="94">
        <f>SUM(G64:G65)</f>
        <v>0</v>
      </c>
      <c r="H63" s="97"/>
    </row>
    <row r="64" spans="1:8" ht="15">
      <c r="A64" s="78" t="s">
        <v>62</v>
      </c>
      <c r="B64" s="76"/>
      <c r="C64" s="79"/>
      <c r="D64" s="79">
        <v>196875</v>
      </c>
      <c r="E64" s="79">
        <v>196875</v>
      </c>
      <c r="F64" s="79"/>
      <c r="G64" s="95"/>
      <c r="H64" s="97"/>
    </row>
    <row r="65" spans="1:8" ht="15">
      <c r="A65" s="78" t="s">
        <v>63</v>
      </c>
      <c r="B65" s="76"/>
      <c r="C65" s="79"/>
      <c r="D65" s="79">
        <v>196875</v>
      </c>
      <c r="E65" s="79">
        <v>196875</v>
      </c>
      <c r="F65" s="79"/>
      <c r="G65" s="95"/>
      <c r="H65" s="97"/>
    </row>
    <row r="66" spans="1:8" ht="15">
      <c r="A66" s="75" t="s">
        <v>66</v>
      </c>
      <c r="B66" s="76"/>
      <c r="C66" s="77">
        <f>SUM(C67:C68)</f>
        <v>0</v>
      </c>
      <c r="D66" s="77">
        <f>SUM(D67:D68)</f>
        <v>229510</v>
      </c>
      <c r="E66" s="77">
        <f>SUM(E67:E68)</f>
        <v>229510</v>
      </c>
      <c r="F66" s="77">
        <f>SUM(F67:F68)</f>
        <v>0</v>
      </c>
      <c r="G66" s="94">
        <f>SUM(G67:G68)</f>
        <v>0</v>
      </c>
      <c r="H66" s="97"/>
    </row>
    <row r="67" spans="1:8" ht="15">
      <c r="A67" s="78" t="s">
        <v>62</v>
      </c>
      <c r="B67" s="76"/>
      <c r="C67" s="9"/>
      <c r="D67" s="79">
        <v>206559</v>
      </c>
      <c r="E67" s="79">
        <v>206559</v>
      </c>
      <c r="F67" s="79"/>
      <c r="G67" s="95"/>
      <c r="H67" s="97"/>
    </row>
    <row r="68" spans="1:8" ht="15">
      <c r="A68" s="78" t="s">
        <v>63</v>
      </c>
      <c r="B68" s="76"/>
      <c r="C68" s="79"/>
      <c r="D68" s="79">
        <v>22951</v>
      </c>
      <c r="E68" s="79">
        <v>22951</v>
      </c>
      <c r="F68" s="79"/>
      <c r="G68" s="95"/>
      <c r="H68" s="97"/>
    </row>
    <row r="69" spans="1:8" ht="15">
      <c r="A69" s="75" t="s">
        <v>67</v>
      </c>
      <c r="B69" s="76"/>
      <c r="C69" s="77">
        <f>SUM(C70:C71)</f>
        <v>100000</v>
      </c>
      <c r="D69" s="77">
        <f>SUM(D70:D71)</f>
        <v>100000</v>
      </c>
      <c r="E69" s="77">
        <f>SUM(E70:E71)</f>
        <v>80000</v>
      </c>
      <c r="F69" s="77">
        <f>SUM(F70:F71)</f>
        <v>80000</v>
      </c>
      <c r="G69" s="94">
        <f>SUM(G70:G71)</f>
        <v>80000</v>
      </c>
      <c r="H69" s="97"/>
    </row>
    <row r="70" spans="1:8" ht="15">
      <c r="A70" s="78" t="s">
        <v>62</v>
      </c>
      <c r="B70" s="76"/>
      <c r="C70" s="79">
        <v>50000</v>
      </c>
      <c r="D70" s="79">
        <v>50000</v>
      </c>
      <c r="E70" s="79">
        <v>40000</v>
      </c>
      <c r="F70" s="79">
        <v>40000</v>
      </c>
      <c r="G70" s="95">
        <v>40000</v>
      </c>
      <c r="H70" s="97"/>
    </row>
    <row r="71" spans="1:8" ht="15">
      <c r="A71" s="78" t="s">
        <v>63</v>
      </c>
      <c r="B71" s="76"/>
      <c r="C71" s="79">
        <v>50000</v>
      </c>
      <c r="D71" s="79">
        <v>50000</v>
      </c>
      <c r="E71" s="79">
        <v>40000</v>
      </c>
      <c r="F71" s="79">
        <v>40000</v>
      </c>
      <c r="G71" s="95">
        <v>40000</v>
      </c>
      <c r="H71" s="97"/>
    </row>
    <row r="72" spans="1:8" ht="15">
      <c r="A72" s="75" t="s">
        <v>68</v>
      </c>
      <c r="B72" s="76"/>
      <c r="C72" s="77">
        <f>SUM(C73:C74)</f>
        <v>0</v>
      </c>
      <c r="D72" s="77">
        <f>SUM(D73:D74)</f>
        <v>115000</v>
      </c>
      <c r="E72" s="77">
        <f>SUM(E73:E74)</f>
        <v>0</v>
      </c>
      <c r="F72" s="77">
        <f>SUM(F73:F74)</f>
        <v>0</v>
      </c>
      <c r="G72" s="94">
        <f>SUM(G73:G74)</f>
        <v>0</v>
      </c>
      <c r="H72" s="97"/>
    </row>
    <row r="73" spans="1:8" ht="15">
      <c r="A73" s="78" t="s">
        <v>62</v>
      </c>
      <c r="B73" s="76"/>
      <c r="C73" s="79"/>
      <c r="D73" s="79">
        <v>85000</v>
      </c>
      <c r="E73" s="79"/>
      <c r="F73" s="79"/>
      <c r="G73" s="95"/>
      <c r="H73" s="97"/>
    </row>
    <row r="74" spans="1:8" ht="15">
      <c r="A74" s="78" t="s">
        <v>63</v>
      </c>
      <c r="B74" s="76"/>
      <c r="C74" s="79"/>
      <c r="D74" s="79">
        <v>30000</v>
      </c>
      <c r="E74" s="79"/>
      <c r="F74" s="79"/>
      <c r="G74" s="95"/>
      <c r="H74" s="97"/>
    </row>
    <row r="75" spans="1:8" ht="15">
      <c r="A75" s="75" t="s">
        <v>69</v>
      </c>
      <c r="B75" s="76"/>
      <c r="C75" s="77">
        <f>SUM(C76:C77)</f>
        <v>0</v>
      </c>
      <c r="D75" s="77">
        <f>SUM(D76:D77)</f>
        <v>100000</v>
      </c>
      <c r="E75" s="77">
        <f>SUM(E76:E77)</f>
        <v>0</v>
      </c>
      <c r="F75" s="77">
        <f>SUM(F76:F77)</f>
        <v>0</v>
      </c>
      <c r="G75" s="94">
        <f>SUM(G76:G77)</f>
        <v>0</v>
      </c>
      <c r="H75" s="97"/>
    </row>
    <row r="76" spans="1:8" ht="15">
      <c r="A76" s="78" t="s">
        <v>62</v>
      </c>
      <c r="B76" s="76"/>
      <c r="C76" s="9"/>
      <c r="D76" s="79"/>
      <c r="E76" s="79"/>
      <c r="F76" s="79"/>
      <c r="G76" s="95"/>
      <c r="H76" s="97"/>
    </row>
    <row r="77" spans="1:8" ht="15">
      <c r="A77" s="78" t="s">
        <v>63</v>
      </c>
      <c r="B77" s="76"/>
      <c r="C77" s="79"/>
      <c r="D77" s="79">
        <v>100000</v>
      </c>
      <c r="E77" s="79"/>
      <c r="F77" s="79"/>
      <c r="G77" s="95"/>
      <c r="H77" s="97"/>
    </row>
    <row r="78" spans="1:8" ht="15">
      <c r="A78" s="75" t="s">
        <v>70</v>
      </c>
      <c r="B78" s="76"/>
      <c r="C78" s="77">
        <f>SUM(C79:C80)</f>
        <v>0</v>
      </c>
      <c r="D78" s="77">
        <f>SUM(D79:D80)</f>
        <v>0</v>
      </c>
      <c r="E78" s="77">
        <f>SUM(E79:E80)</f>
        <v>0</v>
      </c>
      <c r="F78" s="77">
        <f>SUM(F79:F80)</f>
        <v>0</v>
      </c>
      <c r="G78" s="94">
        <f>SUM(G79:G80)</f>
        <v>0</v>
      </c>
      <c r="H78" s="97"/>
    </row>
    <row r="79" spans="1:8" ht="15">
      <c r="A79" s="78" t="s">
        <v>62</v>
      </c>
      <c r="B79" s="76"/>
      <c r="C79" s="79"/>
      <c r="D79" s="79"/>
      <c r="E79" s="79"/>
      <c r="F79" s="79"/>
      <c r="G79" s="95"/>
      <c r="H79" s="97"/>
    </row>
    <row r="80" spans="1:8" ht="15">
      <c r="A80" s="78" t="s">
        <v>63</v>
      </c>
      <c r="B80" s="76"/>
      <c r="C80" s="79"/>
      <c r="D80" s="79"/>
      <c r="E80" s="79"/>
      <c r="F80" s="79"/>
      <c r="G80" s="95"/>
      <c r="H80" s="97"/>
    </row>
    <row r="81" spans="1:8" ht="15">
      <c r="A81" s="75" t="s">
        <v>71</v>
      </c>
      <c r="B81" s="76"/>
      <c r="C81" s="77">
        <f>SUM(C82:C83)</f>
        <v>0</v>
      </c>
      <c r="D81" s="77">
        <f>SUM(D82:D83)</f>
        <v>160000</v>
      </c>
      <c r="E81" s="77">
        <f>SUM(E82:E83)</f>
        <v>160000</v>
      </c>
      <c r="F81" s="77">
        <f>SUM(F82:F83)</f>
        <v>80000</v>
      </c>
      <c r="G81" s="94">
        <f>SUM(G82:G83)</f>
        <v>80000</v>
      </c>
      <c r="H81" s="97"/>
    </row>
    <row r="82" spans="1:8" ht="15">
      <c r="A82" s="78" t="s">
        <v>62</v>
      </c>
      <c r="B82" s="76"/>
      <c r="C82" s="79"/>
      <c r="D82" s="79">
        <v>80000</v>
      </c>
      <c r="E82" s="79">
        <v>80000</v>
      </c>
      <c r="F82" s="79"/>
      <c r="G82" s="95"/>
      <c r="H82" s="97"/>
    </row>
    <row r="83" spans="1:8" ht="15">
      <c r="A83" s="78" t="s">
        <v>63</v>
      </c>
      <c r="B83" s="76"/>
      <c r="C83" s="79"/>
      <c r="D83" s="79">
        <v>80000</v>
      </c>
      <c r="E83" s="79">
        <v>80000</v>
      </c>
      <c r="F83" s="79">
        <v>80000</v>
      </c>
      <c r="G83" s="95">
        <v>80000</v>
      </c>
      <c r="H83" s="97"/>
    </row>
    <row r="84" spans="1:8" ht="15">
      <c r="A84" s="75" t="s">
        <v>72</v>
      </c>
      <c r="B84" s="76"/>
      <c r="C84" s="77">
        <f>SUM(C85:C86)</f>
        <v>0</v>
      </c>
      <c r="D84" s="77">
        <f>SUM(D85:D86)</f>
        <v>23000</v>
      </c>
      <c r="E84" s="77">
        <f>SUM(E85:E86)</f>
        <v>0</v>
      </c>
      <c r="F84" s="77">
        <f>SUM(F85:F86)</f>
        <v>0</v>
      </c>
      <c r="G84" s="94">
        <f>SUM(G85:G86)</f>
        <v>0</v>
      </c>
      <c r="H84" s="97"/>
    </row>
    <row r="85" spans="1:8" ht="15">
      <c r="A85" s="78" t="s">
        <v>62</v>
      </c>
      <c r="B85" s="76"/>
      <c r="C85" s="9"/>
      <c r="D85" s="79">
        <v>20000</v>
      </c>
      <c r="E85" s="79"/>
      <c r="F85" s="79"/>
      <c r="G85" s="95"/>
      <c r="H85" s="97"/>
    </row>
    <row r="86" spans="1:8" ht="15">
      <c r="A86" s="78" t="s">
        <v>63</v>
      </c>
      <c r="B86" s="76"/>
      <c r="C86" s="79"/>
      <c r="D86" s="79">
        <v>3000</v>
      </c>
      <c r="E86" s="79"/>
      <c r="F86" s="79"/>
      <c r="G86" s="95"/>
      <c r="H86" s="97"/>
    </row>
    <row r="87" spans="1:8" ht="15">
      <c r="A87" s="75" t="s">
        <v>73</v>
      </c>
      <c r="B87" s="76"/>
      <c r="C87" s="77">
        <f>SUM(C88:C89)</f>
        <v>0</v>
      </c>
      <c r="D87" s="77">
        <f>SUM(D88:D89)</f>
        <v>23525</v>
      </c>
      <c r="E87" s="77">
        <f>SUM(E88:E89)</f>
        <v>10000</v>
      </c>
      <c r="F87" s="77">
        <f>SUM(F88:F89)</f>
        <v>0</v>
      </c>
      <c r="G87" s="94">
        <f>SUM(G88:G89)</f>
        <v>0</v>
      </c>
      <c r="H87" s="97"/>
    </row>
    <row r="88" spans="1:8" ht="15">
      <c r="A88" s="78" t="s">
        <v>62</v>
      </c>
      <c r="B88" s="76"/>
      <c r="C88" s="79"/>
      <c r="D88" s="79">
        <v>20000</v>
      </c>
      <c r="E88" s="79"/>
      <c r="F88" s="79"/>
      <c r="G88" s="95"/>
      <c r="H88" s="97"/>
    </row>
    <row r="89" spans="1:8" ht="15">
      <c r="A89" s="78" t="s">
        <v>63</v>
      </c>
      <c r="B89" s="76"/>
      <c r="C89" s="79"/>
      <c r="D89" s="79">
        <v>3525</v>
      </c>
      <c r="E89" s="79">
        <v>10000</v>
      </c>
      <c r="F89" s="79"/>
      <c r="G89" s="95"/>
      <c r="H89" s="97"/>
    </row>
    <row r="90" spans="1:8" ht="15">
      <c r="A90" s="75" t="s">
        <v>74</v>
      </c>
      <c r="B90" s="76"/>
      <c r="C90" s="77">
        <f>SUM(C91:C92)</f>
        <v>0</v>
      </c>
      <c r="D90" s="77">
        <f>SUM(D91:D92)</f>
        <v>30000</v>
      </c>
      <c r="E90" s="77">
        <f>SUM(E91:E92)</f>
        <v>70000</v>
      </c>
      <c r="F90" s="77">
        <f>SUM(F91:F92)</f>
        <v>45000</v>
      </c>
      <c r="G90" s="94">
        <f>SUM(G91:G92)</f>
        <v>0</v>
      </c>
      <c r="H90" s="97"/>
    </row>
    <row r="91" spans="1:8" ht="15">
      <c r="A91" s="78" t="s">
        <v>62</v>
      </c>
      <c r="B91" s="76"/>
      <c r="C91" s="79"/>
      <c r="D91" s="79"/>
      <c r="E91" s="79"/>
      <c r="F91" s="79"/>
      <c r="G91" s="95"/>
      <c r="H91" s="97"/>
    </row>
    <row r="92" spans="1:8" ht="15">
      <c r="A92" s="78" t="s">
        <v>63</v>
      </c>
      <c r="B92" s="76"/>
      <c r="C92" s="79"/>
      <c r="D92" s="79">
        <v>30000</v>
      </c>
      <c r="E92" s="79">
        <v>70000</v>
      </c>
      <c r="F92" s="79">
        <v>45000</v>
      </c>
      <c r="G92" s="95"/>
      <c r="H92" s="97"/>
    </row>
    <row r="93" spans="1:8" ht="15">
      <c r="A93" s="75" t="s">
        <v>75</v>
      </c>
      <c r="B93" s="76"/>
      <c r="C93" s="77">
        <f>SUM(C94:C95)</f>
        <v>0</v>
      </c>
      <c r="D93" s="77">
        <f>SUM(D94:D95)</f>
        <v>0</v>
      </c>
      <c r="E93" s="77">
        <f>SUM(E94:E95)</f>
        <v>0</v>
      </c>
      <c r="F93" s="77">
        <f>SUM(F94:F95)</f>
        <v>115000</v>
      </c>
      <c r="G93" s="94">
        <f>SUM(G94:G95)</f>
        <v>0</v>
      </c>
      <c r="H93" s="97"/>
    </row>
    <row r="94" spans="1:8" ht="15">
      <c r="A94" s="78" t="s">
        <v>62</v>
      </c>
      <c r="B94" s="76"/>
      <c r="C94" s="9"/>
      <c r="D94" s="79"/>
      <c r="E94" s="79"/>
      <c r="F94" s="79">
        <v>85000</v>
      </c>
      <c r="G94" s="95"/>
      <c r="H94" s="97"/>
    </row>
    <row r="95" spans="1:8" ht="15">
      <c r="A95" s="78" t="s">
        <v>63</v>
      </c>
      <c r="B95" s="76"/>
      <c r="C95" s="79"/>
      <c r="D95" s="79"/>
      <c r="E95" s="79"/>
      <c r="F95" s="79">
        <v>30000</v>
      </c>
      <c r="G95" s="95"/>
      <c r="H95" s="97"/>
    </row>
    <row r="96" spans="1:8" ht="15">
      <c r="A96" s="75" t="s">
        <v>76</v>
      </c>
      <c r="B96" s="76"/>
      <c r="C96" s="77">
        <f>SUM(C97:C98)</f>
        <v>0</v>
      </c>
      <c r="D96" s="77">
        <f>SUM(D97:D98)</f>
        <v>0</v>
      </c>
      <c r="E96" s="77">
        <f>SUM(E97:E98)</f>
        <v>175000</v>
      </c>
      <c r="F96" s="77">
        <f>SUM(F97:F98)</f>
        <v>0</v>
      </c>
      <c r="G96" s="94">
        <f>SUM(G97:G98)</f>
        <v>0</v>
      </c>
      <c r="H96" s="97"/>
    </row>
    <row r="97" spans="1:8" ht="15">
      <c r="A97" s="78" t="s">
        <v>62</v>
      </c>
      <c r="B97" s="76"/>
      <c r="C97" s="79"/>
      <c r="D97" s="79"/>
      <c r="E97" s="79">
        <v>130000</v>
      </c>
      <c r="F97" s="79"/>
      <c r="G97" s="95"/>
      <c r="H97" s="97"/>
    </row>
    <row r="98" spans="1:8" ht="15">
      <c r="A98" s="78" t="s">
        <v>63</v>
      </c>
      <c r="B98" s="76"/>
      <c r="C98" s="79"/>
      <c r="D98" s="79"/>
      <c r="E98" s="79">
        <v>45000</v>
      </c>
      <c r="F98" s="79"/>
      <c r="G98" s="95"/>
      <c r="H98" s="97"/>
    </row>
    <row r="99" spans="1:8" ht="15">
      <c r="A99" s="75" t="s">
        <v>77</v>
      </c>
      <c r="B99" s="76"/>
      <c r="C99" s="77">
        <f>SUM(C100:C101)</f>
        <v>0</v>
      </c>
      <c r="D99" s="77">
        <f>SUM(D100:D101)</f>
        <v>40000</v>
      </c>
      <c r="E99" s="77">
        <f>SUM(E100:E101)</f>
        <v>40000</v>
      </c>
      <c r="F99" s="77">
        <f>SUM(F100:F101)</f>
        <v>0</v>
      </c>
      <c r="G99" s="94">
        <f>SUM(G100:G101)</f>
        <v>0</v>
      </c>
      <c r="H99" s="97"/>
    </row>
    <row r="100" spans="1:8" ht="15">
      <c r="A100" s="78" t="s">
        <v>62</v>
      </c>
      <c r="B100" s="76"/>
      <c r="C100" s="79"/>
      <c r="D100" s="79">
        <v>20000</v>
      </c>
      <c r="E100" s="79">
        <v>20000</v>
      </c>
      <c r="F100" s="79"/>
      <c r="G100" s="95"/>
      <c r="H100" s="97"/>
    </row>
    <row r="101" spans="1:8" ht="15">
      <c r="A101" s="78" t="s">
        <v>63</v>
      </c>
      <c r="B101" s="76"/>
      <c r="C101" s="79"/>
      <c r="D101" s="79">
        <v>20000</v>
      </c>
      <c r="E101" s="79">
        <v>20000</v>
      </c>
      <c r="F101" s="79"/>
      <c r="G101" s="95"/>
      <c r="H101" s="97"/>
    </row>
    <row r="102" spans="1:8" ht="15">
      <c r="A102" s="75" t="s">
        <v>78</v>
      </c>
      <c r="B102" s="76"/>
      <c r="C102" s="77">
        <f>SUM(C103:C104)</f>
        <v>0</v>
      </c>
      <c r="D102" s="77">
        <f>SUM(D103:D104)</f>
        <v>50000</v>
      </c>
      <c r="E102" s="77">
        <f>SUM(E103:E104)</f>
        <v>50000</v>
      </c>
      <c r="F102" s="77">
        <f>SUM(F103:F104)</f>
        <v>0</v>
      </c>
      <c r="G102" s="94">
        <f>SUM(G103:G104)</f>
        <v>0</v>
      </c>
      <c r="H102" s="97"/>
    </row>
    <row r="103" spans="1:8" ht="15">
      <c r="A103" s="78" t="s">
        <v>62</v>
      </c>
      <c r="B103" s="76"/>
      <c r="C103" s="9"/>
      <c r="D103" s="79"/>
      <c r="E103" s="79"/>
      <c r="F103" s="79"/>
      <c r="G103" s="95"/>
      <c r="H103" s="97"/>
    </row>
    <row r="104" spans="1:8" ht="15">
      <c r="A104" s="78" t="s">
        <v>63</v>
      </c>
      <c r="B104" s="76"/>
      <c r="C104" s="79"/>
      <c r="D104" s="79">
        <v>50000</v>
      </c>
      <c r="E104" s="79">
        <v>50000</v>
      </c>
      <c r="F104" s="79"/>
      <c r="G104" s="95"/>
      <c r="H104" s="97"/>
    </row>
    <row r="105" spans="1:8" ht="15">
      <c r="A105" s="75" t="s">
        <v>79</v>
      </c>
      <c r="B105" s="76"/>
      <c r="C105" s="77">
        <f>SUM(C106:C107)</f>
        <v>0</v>
      </c>
      <c r="D105" s="77">
        <f>SUM(D106:D107)</f>
        <v>50000</v>
      </c>
      <c r="E105" s="77">
        <f>SUM(E106:E107)</f>
        <v>0</v>
      </c>
      <c r="F105" s="77">
        <f>SUM(F106:F107)</f>
        <v>0</v>
      </c>
      <c r="G105" s="94">
        <f>SUM(G106:G107)</f>
        <v>0</v>
      </c>
      <c r="H105" s="97"/>
    </row>
    <row r="106" spans="1:8" ht="15">
      <c r="A106" s="78" t="s">
        <v>62</v>
      </c>
      <c r="B106" s="76"/>
      <c r="C106" s="79"/>
      <c r="D106" s="79">
        <v>25000</v>
      </c>
      <c r="E106" s="79"/>
      <c r="F106" s="79"/>
      <c r="G106" s="95"/>
      <c r="H106" s="97"/>
    </row>
    <row r="107" spans="1:8" ht="15">
      <c r="A107" s="78" t="s">
        <v>63</v>
      </c>
      <c r="B107" s="76"/>
      <c r="C107" s="79"/>
      <c r="D107" s="79">
        <v>25000</v>
      </c>
      <c r="E107" s="79"/>
      <c r="F107" s="79"/>
      <c r="G107" s="95"/>
      <c r="H107" s="97"/>
    </row>
    <row r="108" spans="1:8" ht="15">
      <c r="A108" s="75" t="s">
        <v>80</v>
      </c>
      <c r="B108" s="76"/>
      <c r="C108" s="77">
        <f>SUM(C109:C110)</f>
        <v>0</v>
      </c>
      <c r="D108" s="77">
        <f>SUM(D109:D110)</f>
        <v>23000</v>
      </c>
      <c r="E108" s="77">
        <f>SUM(E109:E110)</f>
        <v>5000</v>
      </c>
      <c r="F108" s="77">
        <f>SUM(F109:F110)</f>
        <v>0</v>
      </c>
      <c r="G108" s="94">
        <f>SUM(G109:G110)</f>
        <v>0</v>
      </c>
      <c r="H108" s="97"/>
    </row>
    <row r="109" spans="1:8" ht="15">
      <c r="A109" s="78" t="s">
        <v>62</v>
      </c>
      <c r="B109" s="76"/>
      <c r="C109" s="79"/>
      <c r="D109" s="79">
        <v>20000</v>
      </c>
      <c r="E109" s="79"/>
      <c r="F109" s="79"/>
      <c r="G109" s="95"/>
      <c r="H109" s="97"/>
    </row>
    <row r="110" spans="1:8" ht="15">
      <c r="A110" s="78" t="s">
        <v>63</v>
      </c>
      <c r="B110" s="76"/>
      <c r="C110" s="79"/>
      <c r="D110" s="79">
        <v>3000</v>
      </c>
      <c r="E110" s="79">
        <v>5000</v>
      </c>
      <c r="F110" s="79"/>
      <c r="G110" s="95"/>
      <c r="H110" s="97"/>
    </row>
    <row r="111" spans="1:8" ht="15">
      <c r="A111" s="75" t="s">
        <v>81</v>
      </c>
      <c r="B111" s="76"/>
      <c r="C111" s="77">
        <f>SUM(C112:C113)</f>
        <v>0</v>
      </c>
      <c r="D111" s="77">
        <f>SUM(D112:D113)</f>
        <v>68000</v>
      </c>
      <c r="E111" s="77">
        <f>SUM(E112:E113)</f>
        <v>0</v>
      </c>
      <c r="F111" s="77">
        <f>SUM(F112:F113)</f>
        <v>0</v>
      </c>
      <c r="G111" s="94">
        <f>SUM(G112:G113)</f>
        <v>0</v>
      </c>
      <c r="H111" s="97"/>
    </row>
    <row r="112" spans="1:8" ht="15">
      <c r="A112" s="78" t="s">
        <v>62</v>
      </c>
      <c r="B112" s="76"/>
      <c r="C112" s="79"/>
      <c r="D112" s="79"/>
      <c r="E112" s="79"/>
      <c r="F112" s="79"/>
      <c r="G112" s="95"/>
      <c r="H112" s="97"/>
    </row>
    <row r="113" spans="1:8" ht="15">
      <c r="A113" s="78" t="s">
        <v>63</v>
      </c>
      <c r="B113" s="76"/>
      <c r="C113" s="79"/>
      <c r="D113" s="79">
        <v>68000</v>
      </c>
      <c r="E113" s="79"/>
      <c r="F113" s="79"/>
      <c r="G113" s="95"/>
      <c r="H113" s="97"/>
    </row>
    <row r="114" spans="1:8" ht="15">
      <c r="A114" s="75" t="s">
        <v>82</v>
      </c>
      <c r="B114" s="76"/>
      <c r="C114" s="77">
        <f>SUM(C115:C116)</f>
        <v>0</v>
      </c>
      <c r="D114" s="77">
        <f>SUM(D115:D116)</f>
        <v>23500</v>
      </c>
      <c r="E114" s="77">
        <f>SUM(E115:E116)</f>
        <v>20000</v>
      </c>
      <c r="F114" s="77">
        <f>SUM(F115:F116)</f>
        <v>0</v>
      </c>
      <c r="G114" s="94">
        <f>SUM(G115:G116)</f>
        <v>0</v>
      </c>
      <c r="H114" s="97"/>
    </row>
    <row r="115" spans="1:8" ht="15">
      <c r="A115" s="78" t="s">
        <v>62</v>
      </c>
      <c r="B115" s="76"/>
      <c r="C115" s="79"/>
      <c r="D115" s="79">
        <v>20000</v>
      </c>
      <c r="E115" s="79"/>
      <c r="F115" s="79"/>
      <c r="G115" s="95"/>
      <c r="H115" s="97"/>
    </row>
    <row r="116" spans="1:8" ht="15">
      <c r="A116" s="78" t="s">
        <v>63</v>
      </c>
      <c r="B116" s="76"/>
      <c r="C116" s="79"/>
      <c r="D116" s="79">
        <v>3500</v>
      </c>
      <c r="E116" s="79">
        <v>20000</v>
      </c>
      <c r="F116" s="79"/>
      <c r="G116" s="95"/>
      <c r="H116" s="97"/>
    </row>
    <row r="117" spans="1:8" ht="15">
      <c r="A117" s="75" t="s">
        <v>83</v>
      </c>
      <c r="B117" s="76"/>
      <c r="C117" s="77">
        <f>SUM(C118:C119)</f>
        <v>0</v>
      </c>
      <c r="D117" s="77">
        <f>SUM(D118:D119)</f>
        <v>237000</v>
      </c>
      <c r="E117" s="77">
        <f>SUM(E118:E119)</f>
        <v>0</v>
      </c>
      <c r="F117" s="77">
        <f>SUM(F118:F119)</f>
        <v>0</v>
      </c>
      <c r="G117" s="94">
        <f>SUM(G118:G119)</f>
        <v>0</v>
      </c>
      <c r="H117" s="97"/>
    </row>
    <row r="118" spans="1:8" ht="15">
      <c r="A118" s="78" t="s">
        <v>62</v>
      </c>
      <c r="B118" s="76"/>
      <c r="C118" s="79"/>
      <c r="D118" s="79">
        <v>150000</v>
      </c>
      <c r="E118" s="79"/>
      <c r="F118" s="79"/>
      <c r="G118" s="95"/>
      <c r="H118" s="97"/>
    </row>
    <row r="119" spans="1:8" ht="15">
      <c r="A119" s="78" t="s">
        <v>63</v>
      </c>
      <c r="B119" s="76"/>
      <c r="C119" s="79"/>
      <c r="D119" s="79">
        <v>87000</v>
      </c>
      <c r="E119" s="79"/>
      <c r="F119" s="79"/>
      <c r="G119" s="95"/>
      <c r="H119" s="97"/>
    </row>
    <row r="120" spans="1:8" ht="26.25">
      <c r="A120" s="80" t="s">
        <v>84</v>
      </c>
      <c r="B120" s="76"/>
      <c r="C120" s="77">
        <f>SUM(C121:C122)</f>
        <v>0</v>
      </c>
      <c r="D120" s="77">
        <f>SUM(D121:D122)</f>
        <v>50000</v>
      </c>
      <c r="E120" s="77">
        <f>SUM(E121:E122)</f>
        <v>60000</v>
      </c>
      <c r="F120" s="77">
        <f>SUM(F121:F122)</f>
        <v>60000</v>
      </c>
      <c r="G120" s="94">
        <f>SUM(G121:G122)</f>
        <v>160000</v>
      </c>
      <c r="H120" s="97"/>
    </row>
    <row r="121" spans="1:8" ht="15">
      <c r="A121" s="78" t="s">
        <v>62</v>
      </c>
      <c r="B121" s="76"/>
      <c r="C121" s="79"/>
      <c r="D121" s="79"/>
      <c r="E121" s="79"/>
      <c r="F121" s="79"/>
      <c r="G121" s="95">
        <v>100000</v>
      </c>
      <c r="H121" s="97"/>
    </row>
    <row r="122" spans="1:8" ht="15">
      <c r="A122" s="78" t="s">
        <v>63</v>
      </c>
      <c r="B122" s="76"/>
      <c r="C122" s="79"/>
      <c r="D122" s="79">
        <v>50000</v>
      </c>
      <c r="E122" s="79">
        <v>60000</v>
      </c>
      <c r="F122" s="79">
        <v>60000</v>
      </c>
      <c r="G122" s="95">
        <v>60000</v>
      </c>
      <c r="H122" s="97"/>
    </row>
    <row r="123" spans="1:8" ht="15">
      <c r="A123" s="75" t="s">
        <v>85</v>
      </c>
      <c r="B123" s="76"/>
      <c r="C123" s="77">
        <f>SUM(C124:C125)</f>
        <v>0</v>
      </c>
      <c r="D123" s="77">
        <f>SUM(D124:D125)</f>
        <v>85000</v>
      </c>
      <c r="E123" s="77">
        <f>SUM(E124:E125)</f>
        <v>40000</v>
      </c>
      <c r="F123" s="77">
        <f>SUM(F124:F125)</f>
        <v>20000</v>
      </c>
      <c r="G123" s="94">
        <f>SUM(G124:G125)</f>
        <v>20000</v>
      </c>
      <c r="H123" s="97"/>
    </row>
    <row r="124" spans="1:8" ht="15">
      <c r="A124" s="78" t="s">
        <v>62</v>
      </c>
      <c r="B124" s="76"/>
      <c r="C124" s="79"/>
      <c r="D124" s="79"/>
      <c r="E124" s="79"/>
      <c r="F124" s="79"/>
      <c r="G124" s="95"/>
      <c r="H124" s="97"/>
    </row>
    <row r="125" spans="1:8" ht="15">
      <c r="A125" s="78" t="s">
        <v>63</v>
      </c>
      <c r="B125" s="76"/>
      <c r="C125" s="79"/>
      <c r="D125" s="79">
        <v>85000</v>
      </c>
      <c r="E125" s="79">
        <v>40000</v>
      </c>
      <c r="F125" s="79">
        <v>20000</v>
      </c>
      <c r="G125" s="95">
        <v>20000</v>
      </c>
      <c r="H125" s="97"/>
    </row>
    <row r="126" spans="1:8" ht="26.25">
      <c r="A126" s="80" t="s">
        <v>86</v>
      </c>
      <c r="B126" s="76"/>
      <c r="C126" s="77">
        <f>SUM(C127:C128)</f>
        <v>0</v>
      </c>
      <c r="D126" s="77">
        <f>SUM(D127:D128)</f>
        <v>100000</v>
      </c>
      <c r="E126" s="77">
        <f>SUM(E127:E128)</f>
        <v>185000</v>
      </c>
      <c r="F126" s="77">
        <f>SUM(F127:F128)</f>
        <v>30000</v>
      </c>
      <c r="G126" s="94">
        <f>SUM(G127:G128)</f>
        <v>30000</v>
      </c>
      <c r="H126" s="97"/>
    </row>
    <row r="127" spans="1:8" ht="15">
      <c r="A127" s="78" t="s">
        <v>62</v>
      </c>
      <c r="B127" s="76"/>
      <c r="C127" s="79"/>
      <c r="D127" s="79">
        <v>60000</v>
      </c>
      <c r="E127" s="79">
        <v>140000</v>
      </c>
      <c r="F127" s="79"/>
      <c r="G127" s="95"/>
      <c r="H127" s="97"/>
    </row>
    <row r="128" spans="1:8" ht="15">
      <c r="A128" s="78" t="s">
        <v>63</v>
      </c>
      <c r="B128" s="76"/>
      <c r="C128" s="79"/>
      <c r="D128" s="79">
        <v>40000</v>
      </c>
      <c r="E128" s="79">
        <v>45000</v>
      </c>
      <c r="F128" s="79">
        <v>30000</v>
      </c>
      <c r="G128" s="95">
        <v>30000</v>
      </c>
      <c r="H128" s="97"/>
    </row>
  </sheetData>
  <sheetProtection/>
  <conditionalFormatting sqref="C20 B48:H48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Piret Rammul</cp:lastModifiedBy>
  <dcterms:created xsi:type="dcterms:W3CDTF">2018-09-20T08:58:39Z</dcterms:created>
  <dcterms:modified xsi:type="dcterms:W3CDTF">2018-09-20T09:43:06Z</dcterms:modified>
  <cp:category/>
  <cp:version/>
  <cp:contentType/>
  <cp:contentStatus/>
</cp:coreProperties>
</file>